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650" activeTab="11"/>
  </bookViews>
  <sheets>
    <sheet name="Январь" sheetId="13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calcPr calcId="152511"/>
</workbook>
</file>

<file path=xl/calcChain.xml><?xml version="1.0" encoding="utf-8"?>
<calcChain xmlns="http://schemas.openxmlformats.org/spreadsheetml/2006/main">
  <c r="S80" i="12" l="1"/>
  <c r="R80" i="12"/>
  <c r="G80" i="12"/>
  <c r="E80" i="12"/>
  <c r="S79" i="12"/>
  <c r="R79" i="12"/>
  <c r="G79" i="12"/>
  <c r="E79" i="12"/>
  <c r="S78" i="12"/>
  <c r="R78" i="12"/>
  <c r="G78" i="12"/>
  <c r="E78" i="12"/>
  <c r="S77" i="12"/>
  <c r="R77" i="12"/>
  <c r="G77" i="12"/>
  <c r="E77" i="12"/>
  <c r="K76" i="12"/>
  <c r="J76" i="12"/>
  <c r="G76" i="12"/>
  <c r="E76" i="12" s="1"/>
  <c r="R76" i="12" s="1"/>
  <c r="S76" i="12" s="1"/>
  <c r="G75" i="12"/>
  <c r="E75" i="12"/>
  <c r="R75" i="12" s="1"/>
  <c r="K74" i="12"/>
  <c r="J74" i="12"/>
  <c r="G74" i="12"/>
  <c r="E74" i="12" s="1"/>
  <c r="R74" i="12" s="1"/>
  <c r="G73" i="12"/>
  <c r="E73" i="12"/>
  <c r="R73" i="12" s="1"/>
  <c r="J72" i="12"/>
  <c r="G72" i="12"/>
  <c r="E72" i="12"/>
  <c r="R72" i="12" s="1"/>
  <c r="G71" i="12"/>
  <c r="E71" i="12"/>
  <c r="R71" i="12" s="1"/>
  <c r="S71" i="12" s="1"/>
  <c r="G70" i="12"/>
  <c r="E70" i="12"/>
  <c r="R70" i="12" s="1"/>
  <c r="S70" i="12" s="1"/>
  <c r="G69" i="12"/>
  <c r="E69" i="12"/>
  <c r="R69" i="12" s="1"/>
  <c r="S69" i="12" s="1"/>
  <c r="G68" i="12"/>
  <c r="E68" i="12"/>
  <c r="R68" i="12" s="1"/>
  <c r="S68" i="12" s="1"/>
  <c r="G67" i="12"/>
  <c r="E67" i="12"/>
  <c r="R67" i="12" s="1"/>
  <c r="S67" i="12" s="1"/>
  <c r="G66" i="12"/>
  <c r="E66" i="12"/>
  <c r="R66" i="12" s="1"/>
  <c r="S66" i="12" s="1"/>
  <c r="K65" i="12"/>
  <c r="J65" i="12"/>
  <c r="I65" i="12"/>
  <c r="G65" i="12" s="1"/>
  <c r="E65" i="12" s="1"/>
  <c r="R65" i="12" s="1"/>
  <c r="S65" i="12" s="1"/>
  <c r="H65" i="12"/>
  <c r="F65" i="12"/>
  <c r="G64" i="12"/>
  <c r="E64" i="12"/>
  <c r="G63" i="12"/>
  <c r="E63" i="12" s="1"/>
  <c r="R63" i="12" s="1"/>
  <c r="G62" i="12"/>
  <c r="E62" i="12"/>
  <c r="G61" i="12"/>
  <c r="E61" i="12" s="1"/>
  <c r="G60" i="12"/>
  <c r="E60" i="12"/>
  <c r="G59" i="12"/>
  <c r="E59" i="12" s="1"/>
  <c r="G58" i="12"/>
  <c r="E58" i="12" s="1"/>
  <c r="R58" i="12" s="1"/>
  <c r="S58" i="12" s="1"/>
  <c r="G57" i="12"/>
  <c r="E57" i="12"/>
  <c r="K56" i="12"/>
  <c r="J56" i="12"/>
  <c r="I56" i="12"/>
  <c r="H56" i="12"/>
  <c r="G56" i="12" s="1"/>
  <c r="E56" i="12" s="1"/>
  <c r="F56" i="12"/>
  <c r="G55" i="12"/>
  <c r="E55" i="12" s="1"/>
  <c r="G54" i="12"/>
  <c r="E54" i="12" s="1"/>
  <c r="R54" i="12" s="1"/>
  <c r="S54" i="12" s="1"/>
  <c r="G53" i="12"/>
  <c r="E53" i="12" s="1"/>
  <c r="R53" i="12" s="1"/>
  <c r="S53" i="12" s="1"/>
  <c r="K52" i="12"/>
  <c r="G52" i="12" s="1"/>
  <c r="E52" i="12" s="1"/>
  <c r="R52" i="12" s="1"/>
  <c r="S52" i="12" s="1"/>
  <c r="G51" i="12"/>
  <c r="E51" i="12" s="1"/>
  <c r="R51" i="12" s="1"/>
  <c r="S51" i="12" s="1"/>
  <c r="G50" i="12"/>
  <c r="E50" i="12" s="1"/>
  <c r="R50" i="12" s="1"/>
  <c r="S50" i="12" s="1"/>
  <c r="K49" i="12"/>
  <c r="G49" i="12" s="1"/>
  <c r="E49" i="12" s="1"/>
  <c r="R49" i="12" s="1"/>
  <c r="S49" i="12" s="1"/>
  <c r="S48" i="12"/>
  <c r="R48" i="12"/>
  <c r="G48" i="12"/>
  <c r="E48" i="12"/>
  <c r="S47" i="12"/>
  <c r="R47" i="12"/>
  <c r="G47" i="12"/>
  <c r="E47" i="12"/>
  <c r="K46" i="12"/>
  <c r="J46" i="12"/>
  <c r="J43" i="12" s="1"/>
  <c r="J42" i="12" s="1"/>
  <c r="J39" i="12" s="1"/>
  <c r="G46" i="12"/>
  <c r="E46" i="12" s="1"/>
  <c r="R46" i="12" s="1"/>
  <c r="S46" i="12" s="1"/>
  <c r="G45" i="12"/>
  <c r="E45" i="12" s="1"/>
  <c r="R45" i="12" s="1"/>
  <c r="S45" i="12" s="1"/>
  <c r="K44" i="12"/>
  <c r="G44" i="12" s="1"/>
  <c r="E44" i="12" s="1"/>
  <c r="R44" i="12" s="1"/>
  <c r="S44" i="12" s="1"/>
  <c r="I43" i="12"/>
  <c r="H43" i="12"/>
  <c r="F43" i="12"/>
  <c r="I42" i="12"/>
  <c r="I39" i="12" s="1"/>
  <c r="F42" i="12"/>
  <c r="F39" i="12"/>
  <c r="F38" i="12" s="1"/>
  <c r="F81" i="12" s="1"/>
  <c r="G37" i="12"/>
  <c r="E37" i="12" s="1"/>
  <c r="R37" i="12" s="1"/>
  <c r="S37" i="12" s="1"/>
  <c r="G36" i="12"/>
  <c r="E36" i="12" s="1"/>
  <c r="R36" i="12" s="1"/>
  <c r="S36" i="12" s="1"/>
  <c r="G35" i="12"/>
  <c r="E35" i="12" s="1"/>
  <c r="R35" i="12" s="1"/>
  <c r="S35" i="12" s="1"/>
  <c r="G34" i="12"/>
  <c r="E34" i="12" s="1"/>
  <c r="R34" i="12" s="1"/>
  <c r="S34" i="12" s="1"/>
  <c r="R33" i="12"/>
  <c r="S33" i="12" s="1"/>
  <c r="G32" i="12"/>
  <c r="E32" i="12"/>
  <c r="R32" i="12" s="1"/>
  <c r="S32" i="12" s="1"/>
  <c r="J31" i="12"/>
  <c r="G31" i="12"/>
  <c r="E31" i="12" s="1"/>
  <c r="J30" i="12"/>
  <c r="H30" i="12"/>
  <c r="S29" i="12"/>
  <c r="R29" i="12"/>
  <c r="G29" i="12"/>
  <c r="E29" i="12"/>
  <c r="S28" i="12"/>
  <c r="R28" i="12"/>
  <c r="G28" i="12"/>
  <c r="E28" i="12"/>
  <c r="H27" i="12"/>
  <c r="G27" i="12"/>
  <c r="E27" i="12"/>
  <c r="R27" i="12" s="1"/>
  <c r="S27" i="12" s="1"/>
  <c r="H26" i="12"/>
  <c r="G26" i="12"/>
  <c r="R25" i="12"/>
  <c r="G24" i="12"/>
  <c r="E24" i="12" s="1"/>
  <c r="H23" i="12"/>
  <c r="G23" i="12" s="1"/>
  <c r="S22" i="12"/>
  <c r="R22" i="12"/>
  <c r="G22" i="12"/>
  <c r="E22" i="12"/>
  <c r="S21" i="12"/>
  <c r="R21" i="12"/>
  <c r="G21" i="12"/>
  <c r="E21" i="12"/>
  <c r="S20" i="12"/>
  <c r="R20" i="12"/>
  <c r="G20" i="12"/>
  <c r="E20" i="12"/>
  <c r="S19" i="12"/>
  <c r="R19" i="12"/>
  <c r="G19" i="12"/>
  <c r="E19" i="12"/>
  <c r="J18" i="12"/>
  <c r="H18" i="12"/>
  <c r="G18" i="12"/>
  <c r="E18" i="12" s="1"/>
  <c r="R18" i="12" s="1"/>
  <c r="S18" i="12" s="1"/>
  <c r="G17" i="12"/>
  <c r="E17" i="12" s="1"/>
  <c r="R17" i="12" s="1"/>
  <c r="S17" i="12" s="1"/>
  <c r="J16" i="12"/>
  <c r="J14" i="12" s="1"/>
  <c r="J13" i="12" s="1"/>
  <c r="I16" i="12"/>
  <c r="G16" i="12" s="1"/>
  <c r="E16" i="12" s="1"/>
  <c r="R16" i="12" s="1"/>
  <c r="S16" i="12" s="1"/>
  <c r="H16" i="12"/>
  <c r="G15" i="12"/>
  <c r="E15" i="12"/>
  <c r="R15" i="12" s="1"/>
  <c r="S15" i="12" s="1"/>
  <c r="I14" i="12"/>
  <c r="I13" i="12" s="1"/>
  <c r="H14" i="12"/>
  <c r="H13" i="12"/>
  <c r="R31" i="12" l="1"/>
  <c r="S31" i="12" s="1"/>
  <c r="E30" i="12"/>
  <c r="R30" i="12" s="1"/>
  <c r="S30" i="12" s="1"/>
  <c r="G13" i="12"/>
  <c r="J38" i="12"/>
  <c r="T40" i="12"/>
  <c r="O40" i="12"/>
  <c r="G14" i="12"/>
  <c r="E14" i="12" s="1"/>
  <c r="R14" i="12" s="1"/>
  <c r="S14" i="12" s="1"/>
  <c r="R24" i="12"/>
  <c r="S24" i="12" s="1"/>
  <c r="E23" i="12"/>
  <c r="R23" i="12" s="1"/>
  <c r="S23" i="12" s="1"/>
  <c r="I38" i="12"/>
  <c r="S40" i="12"/>
  <c r="N40" i="12"/>
  <c r="G30" i="12"/>
  <c r="E26" i="12"/>
  <c r="R26" i="12" s="1"/>
  <c r="S26" i="12" s="1"/>
  <c r="H42" i="12"/>
  <c r="K43" i="12"/>
  <c r="K42" i="12" s="1"/>
  <c r="K39" i="12" s="1"/>
  <c r="G42" i="12" l="1"/>
  <c r="E42" i="12" s="1"/>
  <c r="R42" i="12" s="1"/>
  <c r="S42" i="12" s="1"/>
  <c r="H39" i="12"/>
  <c r="G43" i="12"/>
  <c r="E43" i="12" s="1"/>
  <c r="R43" i="12" s="1"/>
  <c r="S43" i="12" s="1"/>
  <c r="E13" i="12"/>
  <c r="U40" i="12"/>
  <c r="P40" i="12"/>
  <c r="K38" i="12"/>
  <c r="M40" i="12" l="1"/>
  <c r="G39" i="12"/>
  <c r="H38" i="12"/>
  <c r="G38" i="12" s="1"/>
  <c r="R40" i="12"/>
  <c r="R13" i="12"/>
  <c r="S13" i="12" s="1"/>
  <c r="G83" i="12" l="1"/>
  <c r="E38" i="12"/>
  <c r="G81" i="12"/>
  <c r="G82" i="12" s="1"/>
  <c r="Q40" i="12"/>
  <c r="E39" i="12"/>
  <c r="L40" i="12"/>
  <c r="E83" i="12" l="1"/>
  <c r="R38" i="12"/>
  <c r="S38" i="12" s="1"/>
  <c r="E81" i="12"/>
  <c r="E82" i="12" s="1"/>
  <c r="G80" i="11" l="1"/>
  <c r="E80" i="11" s="1"/>
  <c r="R80" i="11" s="1"/>
  <c r="S80" i="11" s="1"/>
  <c r="G79" i="11"/>
  <c r="E79" i="11" s="1"/>
  <c r="R79" i="11" s="1"/>
  <c r="S79" i="11" s="1"/>
  <c r="G78" i="11"/>
  <c r="E78" i="11" s="1"/>
  <c r="R78" i="11" s="1"/>
  <c r="S78" i="11" s="1"/>
  <c r="G77" i="11"/>
  <c r="E77" i="11" s="1"/>
  <c r="R77" i="11" s="1"/>
  <c r="S77" i="11" s="1"/>
  <c r="K76" i="11"/>
  <c r="J76" i="11"/>
  <c r="G76" i="11"/>
  <c r="E76" i="11" s="1"/>
  <c r="R76" i="11" s="1"/>
  <c r="S76" i="11" s="1"/>
  <c r="G75" i="11"/>
  <c r="E75" i="11"/>
  <c r="R75" i="11" s="1"/>
  <c r="K74" i="11"/>
  <c r="J74" i="11"/>
  <c r="G74" i="11"/>
  <c r="E74" i="11" s="1"/>
  <c r="R74" i="11" s="1"/>
  <c r="G73" i="11"/>
  <c r="E73" i="11"/>
  <c r="R73" i="11" s="1"/>
  <c r="J72" i="11"/>
  <c r="G72" i="11"/>
  <c r="E72" i="11"/>
  <c r="R72" i="11" s="1"/>
  <c r="G71" i="11"/>
  <c r="E71" i="11"/>
  <c r="R71" i="11" s="1"/>
  <c r="S71" i="11" s="1"/>
  <c r="G70" i="11"/>
  <c r="E70" i="11"/>
  <c r="R70" i="11" s="1"/>
  <c r="S70" i="11" s="1"/>
  <c r="G69" i="11"/>
  <c r="E69" i="11"/>
  <c r="R69" i="11" s="1"/>
  <c r="S69" i="11" s="1"/>
  <c r="G68" i="11"/>
  <c r="E68" i="11"/>
  <c r="R68" i="11" s="1"/>
  <c r="S68" i="11" s="1"/>
  <c r="G67" i="11"/>
  <c r="E67" i="11"/>
  <c r="R67" i="11" s="1"/>
  <c r="S67" i="11" s="1"/>
  <c r="G66" i="11"/>
  <c r="E66" i="11"/>
  <c r="R66" i="11" s="1"/>
  <c r="S66" i="11" s="1"/>
  <c r="K65" i="11"/>
  <c r="J65" i="11"/>
  <c r="I65" i="11"/>
  <c r="G65" i="11" s="1"/>
  <c r="E65" i="11" s="1"/>
  <c r="R65" i="11" s="1"/>
  <c r="S65" i="11" s="1"/>
  <c r="H65" i="11"/>
  <c r="F65" i="11"/>
  <c r="G64" i="11"/>
  <c r="E64" i="11"/>
  <c r="G63" i="11"/>
  <c r="E63" i="11" s="1"/>
  <c r="R63" i="11" s="1"/>
  <c r="G62" i="11"/>
  <c r="E62" i="11"/>
  <c r="G61" i="11"/>
  <c r="E61" i="11" s="1"/>
  <c r="G60" i="11"/>
  <c r="E60" i="11"/>
  <c r="G59" i="11"/>
  <c r="E59" i="11" s="1"/>
  <c r="G58" i="11"/>
  <c r="E58" i="11" s="1"/>
  <c r="R58" i="11" s="1"/>
  <c r="S58" i="11" s="1"/>
  <c r="G57" i="11"/>
  <c r="E57" i="11"/>
  <c r="K56" i="11"/>
  <c r="J56" i="11"/>
  <c r="I56" i="11"/>
  <c r="H56" i="11"/>
  <c r="G56" i="11" s="1"/>
  <c r="E56" i="11" s="1"/>
  <c r="F56" i="11"/>
  <c r="G55" i="11"/>
  <c r="E55" i="11" s="1"/>
  <c r="G54" i="11"/>
  <c r="E54" i="11" s="1"/>
  <c r="R54" i="11" s="1"/>
  <c r="S54" i="11" s="1"/>
  <c r="G53" i="11"/>
  <c r="E53" i="11" s="1"/>
  <c r="R53" i="11" s="1"/>
  <c r="S53" i="11" s="1"/>
  <c r="K52" i="11"/>
  <c r="G52" i="11" s="1"/>
  <c r="E52" i="11" s="1"/>
  <c r="R52" i="11" s="1"/>
  <c r="S52" i="11" s="1"/>
  <c r="G51" i="11"/>
  <c r="E51" i="11" s="1"/>
  <c r="R51" i="11" s="1"/>
  <c r="S51" i="11" s="1"/>
  <c r="G50" i="11"/>
  <c r="E50" i="11" s="1"/>
  <c r="R50" i="11" s="1"/>
  <c r="S50" i="11" s="1"/>
  <c r="K49" i="11"/>
  <c r="G49" i="11" s="1"/>
  <c r="E49" i="11" s="1"/>
  <c r="R49" i="11" s="1"/>
  <c r="S49" i="11" s="1"/>
  <c r="S48" i="11"/>
  <c r="R48" i="11"/>
  <c r="G48" i="11"/>
  <c r="E48" i="11"/>
  <c r="S47" i="11"/>
  <c r="R47" i="11"/>
  <c r="G47" i="11"/>
  <c r="E47" i="11"/>
  <c r="S46" i="11"/>
  <c r="K46" i="11"/>
  <c r="G46" i="11"/>
  <c r="E46" i="11"/>
  <c r="R46" i="11" s="1"/>
  <c r="K45" i="11"/>
  <c r="G45" i="11"/>
  <c r="E45" i="11" s="1"/>
  <c r="R45" i="11" s="1"/>
  <c r="S45" i="11" s="1"/>
  <c r="G44" i="11"/>
  <c r="E44" i="11" s="1"/>
  <c r="R44" i="11" s="1"/>
  <c r="S44" i="11" s="1"/>
  <c r="K43" i="11"/>
  <c r="K42" i="11" s="1"/>
  <c r="K39" i="11" s="1"/>
  <c r="J43" i="11"/>
  <c r="J42" i="11" s="1"/>
  <c r="J39" i="11" s="1"/>
  <c r="I43" i="11"/>
  <c r="H43" i="11"/>
  <c r="G43" i="11"/>
  <c r="E43" i="11" s="1"/>
  <c r="R43" i="11" s="1"/>
  <c r="S43" i="11" s="1"/>
  <c r="F43" i="11"/>
  <c r="F42" i="11" s="1"/>
  <c r="F39" i="11" s="1"/>
  <c r="I42" i="11"/>
  <c r="H42" i="11"/>
  <c r="U40" i="11"/>
  <c r="I39" i="11"/>
  <c r="J38" i="11"/>
  <c r="F38" i="11"/>
  <c r="F81" i="11" s="1"/>
  <c r="G37" i="11"/>
  <c r="E37" i="11" s="1"/>
  <c r="R37" i="11" s="1"/>
  <c r="S37" i="11" s="1"/>
  <c r="G36" i="11"/>
  <c r="E36" i="11" s="1"/>
  <c r="R36" i="11" s="1"/>
  <c r="S36" i="11" s="1"/>
  <c r="G35" i="11"/>
  <c r="E35" i="11" s="1"/>
  <c r="R35" i="11" s="1"/>
  <c r="S35" i="11" s="1"/>
  <c r="G34" i="11"/>
  <c r="E34" i="11" s="1"/>
  <c r="R34" i="11" s="1"/>
  <c r="S34" i="11" s="1"/>
  <c r="R33" i="11"/>
  <c r="S33" i="11" s="1"/>
  <c r="G32" i="11"/>
  <c r="E32" i="11"/>
  <c r="R32" i="11" s="1"/>
  <c r="S32" i="11" s="1"/>
  <c r="J31" i="11"/>
  <c r="G31" i="11"/>
  <c r="G30" i="11" s="1"/>
  <c r="E31" i="11"/>
  <c r="J30" i="11"/>
  <c r="H30" i="11"/>
  <c r="R29" i="11"/>
  <c r="S29" i="11" s="1"/>
  <c r="G29" i="11"/>
  <c r="E29" i="11" s="1"/>
  <c r="R28" i="11"/>
  <c r="S28" i="11" s="1"/>
  <c r="G28" i="11"/>
  <c r="E28" i="11" s="1"/>
  <c r="H27" i="11"/>
  <c r="G27" i="11" s="1"/>
  <c r="R25" i="11"/>
  <c r="G24" i="11"/>
  <c r="E24" i="11" s="1"/>
  <c r="H23" i="11"/>
  <c r="G23" i="11" s="1"/>
  <c r="G22" i="11"/>
  <c r="E22" i="11" s="1"/>
  <c r="R22" i="11" s="1"/>
  <c r="S22" i="11" s="1"/>
  <c r="G21" i="11"/>
  <c r="E21" i="11" s="1"/>
  <c r="R21" i="11" s="1"/>
  <c r="S21" i="11" s="1"/>
  <c r="G20" i="11"/>
  <c r="E20" i="11" s="1"/>
  <c r="R20" i="11" s="1"/>
  <c r="S20" i="11" s="1"/>
  <c r="G19" i="11"/>
  <c r="E19" i="11" s="1"/>
  <c r="R19" i="11" s="1"/>
  <c r="S19" i="11" s="1"/>
  <c r="J18" i="11"/>
  <c r="H18" i="11"/>
  <c r="G18" i="11"/>
  <c r="E18" i="11"/>
  <c r="R18" i="11" s="1"/>
  <c r="S18" i="11" s="1"/>
  <c r="G17" i="11"/>
  <c r="E17" i="11"/>
  <c r="R17" i="11" s="1"/>
  <c r="S17" i="11" s="1"/>
  <c r="J16" i="11"/>
  <c r="J14" i="11" s="1"/>
  <c r="J13" i="11" s="1"/>
  <c r="I16" i="11"/>
  <c r="I14" i="11" s="1"/>
  <c r="I13" i="11" s="1"/>
  <c r="H16" i="11"/>
  <c r="G16" i="11" s="1"/>
  <c r="E16" i="11" s="1"/>
  <c r="R16" i="11" s="1"/>
  <c r="S16" i="11" s="1"/>
  <c r="S15" i="11"/>
  <c r="G15" i="11"/>
  <c r="E15" i="11"/>
  <c r="R15" i="11" s="1"/>
  <c r="H14" i="11"/>
  <c r="T40" i="11" l="1"/>
  <c r="O40" i="11"/>
  <c r="I38" i="11"/>
  <c r="S40" i="11"/>
  <c r="N40" i="11"/>
  <c r="G42" i="11"/>
  <c r="E42" i="11" s="1"/>
  <c r="R42" i="11" s="1"/>
  <c r="S42" i="11" s="1"/>
  <c r="H39" i="11"/>
  <c r="P40" i="11"/>
  <c r="K38" i="11"/>
  <c r="G14" i="11"/>
  <c r="E14" i="11" s="1"/>
  <c r="R14" i="11" s="1"/>
  <c r="S14" i="11" s="1"/>
  <c r="E23" i="11"/>
  <c r="R23" i="11" s="1"/>
  <c r="S23" i="11" s="1"/>
  <c r="R24" i="11"/>
  <c r="S24" i="11" s="1"/>
  <c r="E27" i="11"/>
  <c r="G26" i="11"/>
  <c r="R31" i="11"/>
  <c r="S31" i="11" s="1"/>
  <c r="E30" i="11"/>
  <c r="R30" i="11" s="1"/>
  <c r="S30" i="11" s="1"/>
  <c r="H26" i="11"/>
  <c r="H13" i="11" s="1"/>
  <c r="G13" i="11" s="1"/>
  <c r="R80" i="10"/>
  <c r="S80" i="10" s="1"/>
  <c r="G80" i="10"/>
  <c r="E80" i="10"/>
  <c r="R79" i="10"/>
  <c r="S79" i="10" s="1"/>
  <c r="G79" i="10"/>
  <c r="E79" i="10"/>
  <c r="R78" i="10"/>
  <c r="S78" i="10" s="1"/>
  <c r="G78" i="10"/>
  <c r="E78" i="10"/>
  <c r="R77" i="10"/>
  <c r="S77" i="10" s="1"/>
  <c r="G77" i="10"/>
  <c r="E77" i="10"/>
  <c r="K76" i="10"/>
  <c r="J76" i="10"/>
  <c r="G76" i="10"/>
  <c r="E76" i="10"/>
  <c r="R76" i="10" s="1"/>
  <c r="S76" i="10" s="1"/>
  <c r="G75" i="10"/>
  <c r="E75" i="10"/>
  <c r="R75" i="10" s="1"/>
  <c r="K74" i="10"/>
  <c r="J74" i="10"/>
  <c r="G74" i="10"/>
  <c r="E74" i="10"/>
  <c r="R74" i="10" s="1"/>
  <c r="G73" i="10"/>
  <c r="E73" i="10"/>
  <c r="R73" i="10" s="1"/>
  <c r="J72" i="10"/>
  <c r="G72" i="10"/>
  <c r="E72" i="10"/>
  <c r="R72" i="10" s="1"/>
  <c r="G71" i="10"/>
  <c r="E71" i="10"/>
  <c r="R71" i="10" s="1"/>
  <c r="S71" i="10" s="1"/>
  <c r="S70" i="10"/>
  <c r="G70" i="10"/>
  <c r="E70" i="10"/>
  <c r="R70" i="10" s="1"/>
  <c r="S69" i="10"/>
  <c r="G69" i="10"/>
  <c r="E69" i="10"/>
  <c r="R69" i="10" s="1"/>
  <c r="G68" i="10"/>
  <c r="E68" i="10"/>
  <c r="R68" i="10" s="1"/>
  <c r="S68" i="10" s="1"/>
  <c r="G67" i="10"/>
  <c r="E67" i="10"/>
  <c r="R67" i="10" s="1"/>
  <c r="S67" i="10" s="1"/>
  <c r="S66" i="10"/>
  <c r="G66" i="10"/>
  <c r="E66" i="10"/>
  <c r="R66" i="10" s="1"/>
  <c r="K65" i="10"/>
  <c r="J65" i="10"/>
  <c r="I65" i="10"/>
  <c r="G65" i="10" s="1"/>
  <c r="E65" i="10" s="1"/>
  <c r="R65" i="10" s="1"/>
  <c r="S65" i="10" s="1"/>
  <c r="H65" i="10"/>
  <c r="F65" i="10"/>
  <c r="F38" i="10" s="1"/>
  <c r="F81" i="10" s="1"/>
  <c r="G64" i="10"/>
  <c r="E64" i="10"/>
  <c r="R63" i="10"/>
  <c r="G63" i="10"/>
  <c r="E63" i="10" s="1"/>
  <c r="G62" i="10"/>
  <c r="E62" i="10"/>
  <c r="G61" i="10"/>
  <c r="E61" i="10" s="1"/>
  <c r="G60" i="10"/>
  <c r="E60" i="10"/>
  <c r="G59" i="10"/>
  <c r="E59" i="10" s="1"/>
  <c r="R58" i="10"/>
  <c r="S58" i="10" s="1"/>
  <c r="G58" i="10"/>
  <c r="E58" i="10" s="1"/>
  <c r="G57" i="10"/>
  <c r="E57" i="10"/>
  <c r="K56" i="10"/>
  <c r="J56" i="10"/>
  <c r="I56" i="10"/>
  <c r="H56" i="10"/>
  <c r="G56" i="10"/>
  <c r="E56" i="10" s="1"/>
  <c r="F56" i="10"/>
  <c r="G55" i="10"/>
  <c r="E55" i="10"/>
  <c r="G54" i="10"/>
  <c r="E54" i="10" s="1"/>
  <c r="R54" i="10" s="1"/>
  <c r="S54" i="10" s="1"/>
  <c r="G53" i="10"/>
  <c r="E53" i="10" s="1"/>
  <c r="R53" i="10" s="1"/>
  <c r="S53" i="10" s="1"/>
  <c r="G52" i="10"/>
  <c r="E52" i="10" s="1"/>
  <c r="R52" i="10" s="1"/>
  <c r="S52" i="10" s="1"/>
  <c r="G51" i="10"/>
  <c r="E51" i="10" s="1"/>
  <c r="R51" i="10" s="1"/>
  <c r="S51" i="10" s="1"/>
  <c r="G50" i="10"/>
  <c r="E50" i="10" s="1"/>
  <c r="R50" i="10" s="1"/>
  <c r="S50" i="10" s="1"/>
  <c r="K49" i="10"/>
  <c r="K43" i="10" s="1"/>
  <c r="J49" i="10"/>
  <c r="S48" i="10"/>
  <c r="R48" i="10"/>
  <c r="G48" i="10"/>
  <c r="E48" i="10"/>
  <c r="S47" i="10"/>
  <c r="R47" i="10"/>
  <c r="G47" i="10"/>
  <c r="E47" i="10"/>
  <c r="S46" i="10"/>
  <c r="R46" i="10"/>
  <c r="G46" i="10"/>
  <c r="E46" i="10"/>
  <c r="S45" i="10"/>
  <c r="R45" i="10"/>
  <c r="G45" i="10"/>
  <c r="E45" i="10"/>
  <c r="S44" i="10"/>
  <c r="R44" i="10"/>
  <c r="G44" i="10"/>
  <c r="E44" i="10"/>
  <c r="I43" i="10"/>
  <c r="H43" i="10"/>
  <c r="F43" i="10"/>
  <c r="I42" i="10"/>
  <c r="I39" i="10" s="1"/>
  <c r="I38" i="10" s="1"/>
  <c r="F42" i="10"/>
  <c r="F39" i="10"/>
  <c r="G37" i="10"/>
  <c r="E37" i="10"/>
  <c r="R37" i="10" s="1"/>
  <c r="G36" i="10"/>
  <c r="E36" i="10"/>
  <c r="R36" i="10" s="1"/>
  <c r="S36" i="10" s="1"/>
  <c r="G35" i="10"/>
  <c r="E35" i="10"/>
  <c r="R35" i="10" s="1"/>
  <c r="S35" i="10" s="1"/>
  <c r="G34" i="10"/>
  <c r="E34" i="10"/>
  <c r="R34" i="10" s="1"/>
  <c r="S34" i="10" s="1"/>
  <c r="R33" i="10"/>
  <c r="S33" i="10" s="1"/>
  <c r="S32" i="10"/>
  <c r="R32" i="10"/>
  <c r="G32" i="10"/>
  <c r="E32" i="10"/>
  <c r="J31" i="10"/>
  <c r="G31" i="10"/>
  <c r="E31" i="10"/>
  <c r="E30" i="10" s="1"/>
  <c r="R30" i="10" s="1"/>
  <c r="S30" i="10" s="1"/>
  <c r="J30" i="10"/>
  <c r="H30" i="10"/>
  <c r="G30" i="10"/>
  <c r="G29" i="10"/>
  <c r="E29" i="10" s="1"/>
  <c r="R29" i="10" s="1"/>
  <c r="S29" i="10" s="1"/>
  <c r="G28" i="10"/>
  <c r="E28" i="10" s="1"/>
  <c r="R28" i="10" s="1"/>
  <c r="S28" i="10" s="1"/>
  <c r="H27" i="10"/>
  <c r="R25" i="10"/>
  <c r="G24" i="10"/>
  <c r="E24" i="10" s="1"/>
  <c r="H23" i="10"/>
  <c r="G23" i="10"/>
  <c r="R22" i="10"/>
  <c r="S22" i="10" s="1"/>
  <c r="G22" i="10"/>
  <c r="E22" i="10" s="1"/>
  <c r="G21" i="10"/>
  <c r="E21" i="10" s="1"/>
  <c r="R21" i="10" s="1"/>
  <c r="S21" i="10" s="1"/>
  <c r="R20" i="10"/>
  <c r="S20" i="10" s="1"/>
  <c r="G20" i="10"/>
  <c r="E20" i="10" s="1"/>
  <c r="G19" i="10"/>
  <c r="E19" i="10" s="1"/>
  <c r="R19" i="10" s="1"/>
  <c r="S19" i="10" s="1"/>
  <c r="J18" i="10"/>
  <c r="G18" i="10" s="1"/>
  <c r="E18" i="10" s="1"/>
  <c r="R18" i="10" s="1"/>
  <c r="S18" i="10" s="1"/>
  <c r="H18" i="10"/>
  <c r="G17" i="10"/>
  <c r="E17" i="10" s="1"/>
  <c r="R17" i="10" s="1"/>
  <c r="S17" i="10" s="1"/>
  <c r="J16" i="10"/>
  <c r="J14" i="10" s="1"/>
  <c r="I16" i="10"/>
  <c r="I14" i="10" s="1"/>
  <c r="H16" i="10"/>
  <c r="R15" i="10"/>
  <c r="S15" i="10" s="1"/>
  <c r="G15" i="10"/>
  <c r="E15" i="10"/>
  <c r="H14" i="10"/>
  <c r="J13" i="10"/>
  <c r="E13" i="11" l="1"/>
  <c r="G39" i="11"/>
  <c r="H38" i="11"/>
  <c r="G38" i="11" s="1"/>
  <c r="R40" i="11"/>
  <c r="M40" i="11"/>
  <c r="E26" i="11"/>
  <c r="R26" i="11" s="1"/>
  <c r="S26" i="11" s="1"/>
  <c r="R27" i="11"/>
  <c r="S27" i="11" s="1"/>
  <c r="I13" i="10"/>
  <c r="G14" i="10"/>
  <c r="E14" i="10" s="1"/>
  <c r="R14" i="10" s="1"/>
  <c r="S14" i="10" s="1"/>
  <c r="E23" i="10"/>
  <c r="R23" i="10" s="1"/>
  <c r="S23" i="10" s="1"/>
  <c r="R24" i="10"/>
  <c r="S24" i="10" s="1"/>
  <c r="S40" i="10"/>
  <c r="G43" i="10"/>
  <c r="E43" i="10" s="1"/>
  <c r="R43" i="10" s="1"/>
  <c r="S43" i="10" s="1"/>
  <c r="H42" i="10"/>
  <c r="G49" i="10"/>
  <c r="E49" i="10" s="1"/>
  <c r="R49" i="10" s="1"/>
  <c r="S49" i="10" s="1"/>
  <c r="J43" i="10"/>
  <c r="J42" i="10" s="1"/>
  <c r="J39" i="10" s="1"/>
  <c r="G27" i="10"/>
  <c r="H26" i="10"/>
  <c r="H13" i="10" s="1"/>
  <c r="G13" i="10" s="1"/>
  <c r="N40" i="10"/>
  <c r="K42" i="10"/>
  <c r="K39" i="10" s="1"/>
  <c r="G16" i="10"/>
  <c r="E16" i="10" s="1"/>
  <c r="R16" i="10" s="1"/>
  <c r="S16" i="10" s="1"/>
  <c r="R31" i="10"/>
  <c r="S31" i="10" s="1"/>
  <c r="G81" i="9"/>
  <c r="E81" i="9" s="1"/>
  <c r="R81" i="9" s="1"/>
  <c r="S81" i="9" s="1"/>
  <c r="G80" i="9"/>
  <c r="E80" i="9" s="1"/>
  <c r="G79" i="9"/>
  <c r="E79" i="9"/>
  <c r="R79" i="9" s="1"/>
  <c r="G78" i="9"/>
  <c r="E78" i="9"/>
  <c r="R78" i="9" s="1"/>
  <c r="S78" i="9" s="1"/>
  <c r="K77" i="9"/>
  <c r="J77" i="9"/>
  <c r="G77" i="9" s="1"/>
  <c r="E77" i="9" s="1"/>
  <c r="R77" i="9" s="1"/>
  <c r="S77" i="9" s="1"/>
  <c r="G76" i="9"/>
  <c r="E76" i="9" s="1"/>
  <c r="R76" i="9" s="1"/>
  <c r="K75" i="9"/>
  <c r="J75" i="9"/>
  <c r="G75" i="9" s="1"/>
  <c r="E75" i="9" s="1"/>
  <c r="R75" i="9" s="1"/>
  <c r="G74" i="9"/>
  <c r="E74" i="9" s="1"/>
  <c r="R74" i="9" s="1"/>
  <c r="J73" i="9"/>
  <c r="G73" i="9"/>
  <c r="E73" i="9" s="1"/>
  <c r="R73" i="9" s="1"/>
  <c r="G72" i="9"/>
  <c r="E72" i="9" s="1"/>
  <c r="R72" i="9" s="1"/>
  <c r="S72" i="9" s="1"/>
  <c r="G71" i="9"/>
  <c r="E71" i="9" s="1"/>
  <c r="R71" i="9" s="1"/>
  <c r="S71" i="9" s="1"/>
  <c r="G70" i="9"/>
  <c r="E70" i="9" s="1"/>
  <c r="R70" i="9" s="1"/>
  <c r="S70" i="9" s="1"/>
  <c r="G69" i="9"/>
  <c r="E69" i="9" s="1"/>
  <c r="R69" i="9" s="1"/>
  <c r="S69" i="9" s="1"/>
  <c r="G68" i="9"/>
  <c r="E68" i="9" s="1"/>
  <c r="R68" i="9" s="1"/>
  <c r="S68" i="9" s="1"/>
  <c r="G67" i="9"/>
  <c r="E67" i="9" s="1"/>
  <c r="R67" i="9" s="1"/>
  <c r="S67" i="9" s="1"/>
  <c r="K66" i="9"/>
  <c r="J66" i="9"/>
  <c r="I66" i="9"/>
  <c r="H66" i="9"/>
  <c r="G66" i="9"/>
  <c r="E66" i="9" s="1"/>
  <c r="R66" i="9" s="1"/>
  <c r="S66" i="9" s="1"/>
  <c r="F66" i="9"/>
  <c r="G65" i="9"/>
  <c r="E65" i="9"/>
  <c r="R64" i="9"/>
  <c r="G64" i="9"/>
  <c r="E64" i="9"/>
  <c r="G63" i="9"/>
  <c r="E63" i="9" s="1"/>
  <c r="G62" i="9"/>
  <c r="E62" i="9"/>
  <c r="G61" i="9"/>
  <c r="E61" i="9"/>
  <c r="G60" i="9"/>
  <c r="E60" i="9"/>
  <c r="R59" i="9"/>
  <c r="S59" i="9" s="1"/>
  <c r="G59" i="9"/>
  <c r="E59" i="9"/>
  <c r="G58" i="9"/>
  <c r="E58" i="9"/>
  <c r="K57" i="9"/>
  <c r="J57" i="9"/>
  <c r="I57" i="9"/>
  <c r="H57" i="9"/>
  <c r="G57" i="9" s="1"/>
  <c r="E57" i="9" s="1"/>
  <c r="F57" i="9"/>
  <c r="G56" i="9"/>
  <c r="E56" i="9" s="1"/>
  <c r="G55" i="9"/>
  <c r="E55" i="9" s="1"/>
  <c r="R55" i="9" s="1"/>
  <c r="S55" i="9" s="1"/>
  <c r="G54" i="9"/>
  <c r="E54" i="9" s="1"/>
  <c r="R54" i="9" s="1"/>
  <c r="S54" i="9" s="1"/>
  <c r="G53" i="9"/>
  <c r="E53" i="9" s="1"/>
  <c r="R53" i="9" s="1"/>
  <c r="S53" i="9" s="1"/>
  <c r="G52" i="9"/>
  <c r="E52" i="9" s="1"/>
  <c r="R52" i="9" s="1"/>
  <c r="S52" i="9" s="1"/>
  <c r="G51" i="9"/>
  <c r="E51" i="9" s="1"/>
  <c r="R51" i="9" s="1"/>
  <c r="S51" i="9" s="1"/>
  <c r="G50" i="9"/>
  <c r="E50" i="9" s="1"/>
  <c r="R50" i="9" s="1"/>
  <c r="S50" i="9" s="1"/>
  <c r="G49" i="9"/>
  <c r="E49" i="9" s="1"/>
  <c r="R49" i="9" s="1"/>
  <c r="S49" i="9" s="1"/>
  <c r="G48" i="9"/>
  <c r="E48" i="9" s="1"/>
  <c r="R48" i="9" s="1"/>
  <c r="S48" i="9" s="1"/>
  <c r="G47" i="9"/>
  <c r="E47" i="9" s="1"/>
  <c r="R47" i="9" s="1"/>
  <c r="S47" i="9" s="1"/>
  <c r="G46" i="9"/>
  <c r="E46" i="9" s="1"/>
  <c r="R46" i="9" s="1"/>
  <c r="S46" i="9" s="1"/>
  <c r="G45" i="9"/>
  <c r="E45" i="9" s="1"/>
  <c r="R45" i="9" s="1"/>
  <c r="S45" i="9" s="1"/>
  <c r="K44" i="9"/>
  <c r="K43" i="9" s="1"/>
  <c r="K40" i="9" s="1"/>
  <c r="J44" i="9"/>
  <c r="J43" i="9" s="1"/>
  <c r="J40" i="9" s="1"/>
  <c r="I44" i="9"/>
  <c r="H44" i="9"/>
  <c r="G44" i="9"/>
  <c r="E44" i="9" s="1"/>
  <c r="R44" i="9" s="1"/>
  <c r="S44" i="9" s="1"/>
  <c r="F44" i="9"/>
  <c r="F43" i="9" s="1"/>
  <c r="F40" i="9" s="1"/>
  <c r="F39" i="9" s="1"/>
  <c r="F82" i="9" s="1"/>
  <c r="I43" i="9"/>
  <c r="H43" i="9"/>
  <c r="G43" i="9" s="1"/>
  <c r="E43" i="9" s="1"/>
  <c r="R43" i="9" s="1"/>
  <c r="S43" i="9" s="1"/>
  <c r="I40" i="9"/>
  <c r="S41" i="9" s="1"/>
  <c r="I39" i="9"/>
  <c r="R38" i="9"/>
  <c r="G38" i="9"/>
  <c r="E38" i="9"/>
  <c r="S37" i="9"/>
  <c r="R37" i="9"/>
  <c r="G37" i="9"/>
  <c r="E37" i="9"/>
  <c r="S36" i="9"/>
  <c r="R36" i="9"/>
  <c r="G36" i="9"/>
  <c r="E36" i="9"/>
  <c r="S35" i="9"/>
  <c r="R35" i="9"/>
  <c r="G35" i="9"/>
  <c r="E35" i="9"/>
  <c r="S34" i="9"/>
  <c r="R34" i="9"/>
  <c r="G33" i="9"/>
  <c r="E33" i="9" s="1"/>
  <c r="R33" i="9" s="1"/>
  <c r="S33" i="9" s="1"/>
  <c r="J32" i="9"/>
  <c r="G32" i="9" s="1"/>
  <c r="H31" i="9"/>
  <c r="G30" i="9"/>
  <c r="E30" i="9"/>
  <c r="R30" i="9" s="1"/>
  <c r="S30" i="9" s="1"/>
  <c r="G29" i="9"/>
  <c r="E29" i="9"/>
  <c r="R29" i="9" s="1"/>
  <c r="S29" i="9" s="1"/>
  <c r="H28" i="9"/>
  <c r="G28" i="9" s="1"/>
  <c r="R26" i="9"/>
  <c r="S25" i="9"/>
  <c r="R25" i="9"/>
  <c r="G25" i="9"/>
  <c r="E25" i="9"/>
  <c r="H24" i="9"/>
  <c r="G24" i="9"/>
  <c r="E24" i="9"/>
  <c r="R24" i="9" s="1"/>
  <c r="S24" i="9" s="1"/>
  <c r="G23" i="9"/>
  <c r="E23" i="9"/>
  <c r="R23" i="9" s="1"/>
  <c r="S23" i="9" s="1"/>
  <c r="G22" i="9"/>
  <c r="E22" i="9"/>
  <c r="R22" i="9" s="1"/>
  <c r="S22" i="9" s="1"/>
  <c r="G21" i="9"/>
  <c r="E21" i="9"/>
  <c r="R21" i="9" s="1"/>
  <c r="S21" i="9" s="1"/>
  <c r="G20" i="9"/>
  <c r="E20" i="9"/>
  <c r="R20" i="9" s="1"/>
  <c r="S20" i="9" s="1"/>
  <c r="G19" i="9"/>
  <c r="E19" i="9"/>
  <c r="R19" i="9" s="1"/>
  <c r="S19" i="9" s="1"/>
  <c r="J18" i="9"/>
  <c r="H18" i="9"/>
  <c r="G18" i="9" s="1"/>
  <c r="E18" i="9" s="1"/>
  <c r="R18" i="9" s="1"/>
  <c r="S18" i="9" s="1"/>
  <c r="G17" i="9"/>
  <c r="E17" i="9" s="1"/>
  <c r="R17" i="9" s="1"/>
  <c r="S17" i="9" s="1"/>
  <c r="J16" i="9"/>
  <c r="I16" i="9"/>
  <c r="H16" i="9"/>
  <c r="H14" i="9" s="1"/>
  <c r="G16" i="9"/>
  <c r="E16" i="9" s="1"/>
  <c r="R16" i="9" s="1"/>
  <c r="S16" i="9" s="1"/>
  <c r="G15" i="9"/>
  <c r="E15" i="9" s="1"/>
  <c r="R15" i="9" s="1"/>
  <c r="S15" i="9" s="1"/>
  <c r="J14" i="9"/>
  <c r="I14" i="9"/>
  <c r="I13" i="9"/>
  <c r="L40" i="11" l="1"/>
  <c r="Q40" i="11"/>
  <c r="E39" i="11"/>
  <c r="E81" i="11"/>
  <c r="E82" i="11" s="1"/>
  <c r="R13" i="11"/>
  <c r="S13" i="11" s="1"/>
  <c r="G83" i="11"/>
  <c r="E38" i="11"/>
  <c r="G81" i="11"/>
  <c r="G82" i="11" s="1"/>
  <c r="E13" i="10"/>
  <c r="G42" i="10"/>
  <c r="E42" i="10" s="1"/>
  <c r="R42" i="10" s="1"/>
  <c r="S42" i="10" s="1"/>
  <c r="H39" i="10"/>
  <c r="E27" i="10"/>
  <c r="G26" i="10"/>
  <c r="U40" i="10"/>
  <c r="P40" i="10"/>
  <c r="K38" i="10"/>
  <c r="T40" i="10"/>
  <c r="O40" i="10"/>
  <c r="J38" i="10"/>
  <c r="G14" i="9"/>
  <c r="E14" i="9" s="1"/>
  <c r="R14" i="9" s="1"/>
  <c r="S14" i="9" s="1"/>
  <c r="E28" i="9"/>
  <c r="G27" i="9"/>
  <c r="T41" i="9"/>
  <c r="O41" i="9"/>
  <c r="J39" i="9"/>
  <c r="E32" i="9"/>
  <c r="G31" i="9"/>
  <c r="P41" i="9"/>
  <c r="U41" i="9"/>
  <c r="K39" i="9"/>
  <c r="N41" i="9"/>
  <c r="H27" i="9"/>
  <c r="H13" i="9" s="1"/>
  <c r="J31" i="9"/>
  <c r="J13" i="9" s="1"/>
  <c r="H40" i="9"/>
  <c r="G80" i="8"/>
  <c r="E80" i="8" s="1"/>
  <c r="G79" i="8"/>
  <c r="E79" i="8" s="1"/>
  <c r="G78" i="8"/>
  <c r="E78" i="8" s="1"/>
  <c r="K77" i="8"/>
  <c r="K75" i="8" s="1"/>
  <c r="J77" i="8"/>
  <c r="G76" i="8"/>
  <c r="E76" i="8" s="1"/>
  <c r="J75" i="8"/>
  <c r="G74" i="8"/>
  <c r="E74" i="8" s="1"/>
  <c r="J73" i="8"/>
  <c r="G73" i="8" s="1"/>
  <c r="E73" i="8" s="1"/>
  <c r="G72" i="8"/>
  <c r="E72" i="8" s="1"/>
  <c r="G71" i="8"/>
  <c r="E71" i="8" s="1"/>
  <c r="G70" i="8"/>
  <c r="E70" i="8" s="1"/>
  <c r="G69" i="8"/>
  <c r="E69" i="8" s="1"/>
  <c r="G68" i="8"/>
  <c r="E68" i="8" s="1"/>
  <c r="G67" i="8"/>
  <c r="E67" i="8" s="1"/>
  <c r="K66" i="8"/>
  <c r="J66" i="8"/>
  <c r="I66" i="8"/>
  <c r="H66" i="8"/>
  <c r="G66" i="8" s="1"/>
  <c r="E66" i="8" s="1"/>
  <c r="F66" i="8"/>
  <c r="G65" i="8"/>
  <c r="E65" i="8" s="1"/>
  <c r="G64" i="8"/>
  <c r="E64" i="8"/>
  <c r="G63" i="8"/>
  <c r="E63" i="8" s="1"/>
  <c r="G62" i="8"/>
  <c r="E62" i="8"/>
  <c r="G61" i="8"/>
  <c r="E61" i="8" s="1"/>
  <c r="G60" i="8"/>
  <c r="E60" i="8" s="1"/>
  <c r="G59" i="8"/>
  <c r="E59" i="8"/>
  <c r="G58" i="8"/>
  <c r="E58" i="8" s="1"/>
  <c r="K57" i="8"/>
  <c r="J57" i="8"/>
  <c r="I57" i="8"/>
  <c r="H57" i="8"/>
  <c r="F57" i="8"/>
  <c r="G56" i="8"/>
  <c r="E56" i="8"/>
  <c r="G55" i="8"/>
  <c r="E55" i="8" s="1"/>
  <c r="G54" i="8"/>
  <c r="E54" i="8"/>
  <c r="G53" i="8"/>
  <c r="E53" i="8" s="1"/>
  <c r="G52" i="8"/>
  <c r="E52" i="8"/>
  <c r="G51" i="8"/>
  <c r="E51" i="8" s="1"/>
  <c r="G50" i="8"/>
  <c r="E50" i="8"/>
  <c r="G49" i="8"/>
  <c r="E49" i="8" s="1"/>
  <c r="G48" i="8"/>
  <c r="E48" i="8"/>
  <c r="G47" i="8"/>
  <c r="E47" i="8" s="1"/>
  <c r="G46" i="8"/>
  <c r="E46" i="8"/>
  <c r="G45" i="8"/>
  <c r="E45" i="8" s="1"/>
  <c r="K44" i="8"/>
  <c r="J44" i="8"/>
  <c r="J43" i="8" s="1"/>
  <c r="J40" i="8" s="1"/>
  <c r="I44" i="8"/>
  <c r="H44" i="8"/>
  <c r="F44" i="8"/>
  <c r="F43" i="8" s="1"/>
  <c r="F40" i="8" s="1"/>
  <c r="F39" i="8" s="1"/>
  <c r="F81" i="8" s="1"/>
  <c r="K43" i="8"/>
  <c r="K40" i="8" s="1"/>
  <c r="K39" i="8" s="1"/>
  <c r="G38" i="8"/>
  <c r="E38" i="8" s="1"/>
  <c r="G37" i="8"/>
  <c r="E37" i="8" s="1"/>
  <c r="G36" i="8"/>
  <c r="E36" i="8" s="1"/>
  <c r="G35" i="8"/>
  <c r="E35" i="8" s="1"/>
  <c r="G33" i="8"/>
  <c r="E33" i="8" s="1"/>
  <c r="J32" i="8"/>
  <c r="G32" i="8" s="1"/>
  <c r="E32" i="8" s="1"/>
  <c r="H31" i="8"/>
  <c r="G30" i="8"/>
  <c r="E30" i="8" s="1"/>
  <c r="G29" i="8"/>
  <c r="E29" i="8" s="1"/>
  <c r="H28" i="8"/>
  <c r="G28" i="8" s="1"/>
  <c r="G25" i="8"/>
  <c r="E25" i="8" s="1"/>
  <c r="H24" i="8"/>
  <c r="G24" i="8" s="1"/>
  <c r="G23" i="8"/>
  <c r="E23" i="8" s="1"/>
  <c r="G22" i="8"/>
  <c r="E22" i="8" s="1"/>
  <c r="G21" i="8"/>
  <c r="E21" i="8" s="1"/>
  <c r="G20" i="8"/>
  <c r="E20" i="8" s="1"/>
  <c r="G19" i="8"/>
  <c r="E19" i="8" s="1"/>
  <c r="J18" i="8"/>
  <c r="H18" i="8"/>
  <c r="G18" i="8"/>
  <c r="E18" i="8" s="1"/>
  <c r="G17" i="8"/>
  <c r="E17" i="8" s="1"/>
  <c r="J16" i="8"/>
  <c r="J14" i="8" s="1"/>
  <c r="I16" i="8"/>
  <c r="I14" i="8" s="1"/>
  <c r="I13" i="8" s="1"/>
  <c r="H16" i="8"/>
  <c r="G15" i="8"/>
  <c r="E15" i="8" s="1"/>
  <c r="E83" i="11" l="1"/>
  <c r="R38" i="11"/>
  <c r="S38" i="11" s="1"/>
  <c r="M40" i="10"/>
  <c r="H38" i="10"/>
  <c r="G38" i="10" s="1"/>
  <c r="G39" i="10"/>
  <c r="R40" i="10"/>
  <c r="R13" i="10"/>
  <c r="S13" i="10" s="1"/>
  <c r="R27" i="10"/>
  <c r="S27" i="10" s="1"/>
  <c r="E26" i="10"/>
  <c r="R26" i="10" s="1"/>
  <c r="S26" i="10" s="1"/>
  <c r="G13" i="9"/>
  <c r="R28" i="9"/>
  <c r="S28" i="9" s="1"/>
  <c r="E27" i="9"/>
  <c r="R27" i="9" s="1"/>
  <c r="S27" i="9" s="1"/>
  <c r="H39" i="9"/>
  <c r="G39" i="9" s="1"/>
  <c r="M41" i="9"/>
  <c r="G40" i="9"/>
  <c r="R41" i="9"/>
  <c r="E31" i="9"/>
  <c r="R31" i="9" s="1"/>
  <c r="S31" i="9" s="1"/>
  <c r="R32" i="9"/>
  <c r="S32" i="9" s="1"/>
  <c r="G57" i="8"/>
  <c r="E57" i="8" s="1"/>
  <c r="G75" i="8"/>
  <c r="E75" i="8" s="1"/>
  <c r="G44" i="8"/>
  <c r="E44" i="8" s="1"/>
  <c r="G16" i="8"/>
  <c r="E16" i="8" s="1"/>
  <c r="I43" i="8"/>
  <c r="I40" i="8" s="1"/>
  <c r="G77" i="8"/>
  <c r="E77" i="8" s="1"/>
  <c r="H14" i="8"/>
  <c r="G14" i="8" s="1"/>
  <c r="E14" i="8" s="1"/>
  <c r="J31" i="8"/>
  <c r="J13" i="8" s="1"/>
  <c r="J39" i="8"/>
  <c r="E24" i="8"/>
  <c r="I39" i="8"/>
  <c r="G31" i="8"/>
  <c r="E28" i="8"/>
  <c r="G27" i="8"/>
  <c r="E31" i="8"/>
  <c r="H27" i="8"/>
  <c r="H13" i="8" s="1"/>
  <c r="H43" i="8"/>
  <c r="G79" i="7"/>
  <c r="E79" i="7" s="1"/>
  <c r="G78" i="7"/>
  <c r="E78" i="7"/>
  <c r="K77" i="7"/>
  <c r="G77" i="7" s="1"/>
  <c r="E77" i="7" s="1"/>
  <c r="J77" i="7"/>
  <c r="G76" i="7"/>
  <c r="E76" i="7" s="1"/>
  <c r="J75" i="7"/>
  <c r="G74" i="7"/>
  <c r="E74" i="7"/>
  <c r="J73" i="7"/>
  <c r="G73" i="7" s="1"/>
  <c r="E73" i="7" s="1"/>
  <c r="G72" i="7"/>
  <c r="E72" i="7"/>
  <c r="G71" i="7"/>
  <c r="E71" i="7"/>
  <c r="G70" i="7"/>
  <c r="E70" i="7"/>
  <c r="G69" i="7"/>
  <c r="E69" i="7"/>
  <c r="G68" i="7"/>
  <c r="E68" i="7"/>
  <c r="G67" i="7"/>
  <c r="E67" i="7"/>
  <c r="K66" i="7"/>
  <c r="J66" i="7"/>
  <c r="G66" i="7" s="1"/>
  <c r="E66" i="7" s="1"/>
  <c r="I66" i="7"/>
  <c r="H66" i="7"/>
  <c r="F66" i="7"/>
  <c r="G65" i="7"/>
  <c r="E65" i="7"/>
  <c r="G64" i="7"/>
  <c r="E64" i="7" s="1"/>
  <c r="G63" i="7"/>
  <c r="E63" i="7"/>
  <c r="G62" i="7"/>
  <c r="E62" i="7" s="1"/>
  <c r="G61" i="7"/>
  <c r="E61" i="7"/>
  <c r="G60" i="7"/>
  <c r="E60" i="7" s="1"/>
  <c r="G59" i="7"/>
  <c r="E59" i="7"/>
  <c r="G58" i="7"/>
  <c r="E58" i="7" s="1"/>
  <c r="K57" i="7"/>
  <c r="J57" i="7"/>
  <c r="I57" i="7"/>
  <c r="G57" i="7" s="1"/>
  <c r="E57" i="7" s="1"/>
  <c r="H57" i="7"/>
  <c r="F57" i="7"/>
  <c r="G56" i="7"/>
  <c r="E56" i="7"/>
  <c r="G55" i="7"/>
  <c r="E55" i="7"/>
  <c r="G54" i="7"/>
  <c r="E54" i="7"/>
  <c r="G53" i="7"/>
  <c r="E53" i="7"/>
  <c r="G52" i="7"/>
  <c r="E52" i="7"/>
  <c r="G51" i="7"/>
  <c r="E51" i="7"/>
  <c r="G50" i="7"/>
  <c r="E50" i="7"/>
  <c r="G49" i="7"/>
  <c r="E49" i="7"/>
  <c r="G48" i="7"/>
  <c r="E48" i="7"/>
  <c r="G47" i="7"/>
  <c r="E47" i="7"/>
  <c r="G46" i="7"/>
  <c r="E46" i="7"/>
  <c r="G45" i="7"/>
  <c r="E45" i="7"/>
  <c r="K44" i="7"/>
  <c r="J44" i="7"/>
  <c r="J43" i="7" s="1"/>
  <c r="J40" i="7" s="1"/>
  <c r="J39" i="7" s="1"/>
  <c r="I44" i="7"/>
  <c r="I43" i="7" s="1"/>
  <c r="I40" i="7" s="1"/>
  <c r="I39" i="7" s="1"/>
  <c r="H44" i="7"/>
  <c r="G44" i="7" s="1"/>
  <c r="E44" i="7" s="1"/>
  <c r="F44" i="7"/>
  <c r="F43" i="7" s="1"/>
  <c r="F40" i="7" s="1"/>
  <c r="F39" i="7" s="1"/>
  <c r="F80" i="7" s="1"/>
  <c r="K43" i="7"/>
  <c r="K40" i="7" s="1"/>
  <c r="G38" i="7"/>
  <c r="E38" i="7"/>
  <c r="G37" i="7"/>
  <c r="E37" i="7"/>
  <c r="G36" i="7"/>
  <c r="E36" i="7"/>
  <c r="G35" i="7"/>
  <c r="E35" i="7"/>
  <c r="G33" i="7"/>
  <c r="E33" i="7"/>
  <c r="J32" i="7"/>
  <c r="J31" i="7" s="1"/>
  <c r="G32" i="7"/>
  <c r="E32" i="7" s="1"/>
  <c r="E31" i="7" s="1"/>
  <c r="H31" i="7"/>
  <c r="G30" i="7"/>
  <c r="E30" i="7"/>
  <c r="G29" i="7"/>
  <c r="E29" i="7" s="1"/>
  <c r="H28" i="7"/>
  <c r="H27" i="7" s="1"/>
  <c r="G28" i="7"/>
  <c r="G27" i="7" s="1"/>
  <c r="E28" i="7"/>
  <c r="G25" i="7"/>
  <c r="E25" i="7" s="1"/>
  <c r="E24" i="7" s="1"/>
  <c r="H24" i="7"/>
  <c r="G24" i="7"/>
  <c r="G23" i="7"/>
  <c r="E23" i="7"/>
  <c r="G22" i="7"/>
  <c r="E22" i="7"/>
  <c r="G21" i="7"/>
  <c r="E21" i="7"/>
  <c r="G20" i="7"/>
  <c r="E20" i="7"/>
  <c r="G19" i="7"/>
  <c r="E19" i="7"/>
  <c r="J18" i="7"/>
  <c r="H18" i="7"/>
  <c r="G18" i="7" s="1"/>
  <c r="E18" i="7" s="1"/>
  <c r="G17" i="7"/>
  <c r="E17" i="7"/>
  <c r="J16" i="7"/>
  <c r="I16" i="7"/>
  <c r="I14" i="7" s="1"/>
  <c r="I13" i="7" s="1"/>
  <c r="H16" i="7"/>
  <c r="H14" i="7" s="1"/>
  <c r="G16" i="7"/>
  <c r="E16" i="7" s="1"/>
  <c r="G15" i="7"/>
  <c r="E15" i="7"/>
  <c r="J14" i="7"/>
  <c r="J13" i="7" s="1"/>
  <c r="Q40" i="10" l="1"/>
  <c r="E39" i="10"/>
  <c r="L40" i="10"/>
  <c r="G83" i="10"/>
  <c r="E38" i="10"/>
  <c r="G81" i="10"/>
  <c r="G82" i="10" s="1"/>
  <c r="G84" i="9"/>
  <c r="E39" i="9"/>
  <c r="L41" i="9"/>
  <c r="Q41" i="9"/>
  <c r="E40" i="9"/>
  <c r="G82" i="9"/>
  <c r="G83" i="9" s="1"/>
  <c r="E13" i="9"/>
  <c r="G13" i="8"/>
  <c r="E13" i="8" s="1"/>
  <c r="H40" i="8"/>
  <c r="G43" i="8"/>
  <c r="E43" i="8" s="1"/>
  <c r="E27" i="8"/>
  <c r="G14" i="7"/>
  <c r="E14" i="7" s="1"/>
  <c r="H13" i="7"/>
  <c r="G13" i="7" s="1"/>
  <c r="E27" i="7"/>
  <c r="H43" i="7"/>
  <c r="K75" i="7"/>
  <c r="G75" i="7" s="1"/>
  <c r="E75" i="7" s="1"/>
  <c r="G31" i="7"/>
  <c r="E83" i="10" l="1"/>
  <c r="R38" i="10"/>
  <c r="E81" i="10"/>
  <c r="E82" i="10" s="1"/>
  <c r="E84" i="9"/>
  <c r="R39" i="9"/>
  <c r="E82" i="9"/>
  <c r="E83" i="9" s="1"/>
  <c r="R13" i="9"/>
  <c r="S13" i="9" s="1"/>
  <c r="H39" i="8"/>
  <c r="G39" i="8" s="1"/>
  <c r="G40" i="8"/>
  <c r="E13" i="7"/>
  <c r="H40" i="7"/>
  <c r="G43" i="7"/>
  <c r="E43" i="7" s="1"/>
  <c r="K39" i="7"/>
  <c r="E40" i="8" l="1"/>
  <c r="G83" i="8"/>
  <c r="E39" i="8"/>
  <c r="G81" i="8"/>
  <c r="G82" i="8" s="1"/>
  <c r="H39" i="7"/>
  <c r="G39" i="7" s="1"/>
  <c r="G40" i="7"/>
  <c r="E40" i="7" s="1"/>
  <c r="E83" i="8" l="1"/>
  <c r="E81" i="8"/>
  <c r="E82" i="8" s="1"/>
  <c r="G82" i="7"/>
  <c r="E39" i="7"/>
  <c r="G80" i="7"/>
  <c r="G81" i="7" s="1"/>
  <c r="E82" i="7" l="1"/>
  <c r="E80" i="7"/>
  <c r="E81" i="7" s="1"/>
  <c r="G79" i="6" l="1"/>
  <c r="E79" i="6"/>
  <c r="R79" i="6" s="1"/>
  <c r="S79" i="6" s="1"/>
  <c r="G78" i="6"/>
  <c r="E78" i="6"/>
  <c r="R78" i="6" s="1"/>
  <c r="S78" i="6" s="1"/>
  <c r="S77" i="6"/>
  <c r="K77" i="6"/>
  <c r="J77" i="6"/>
  <c r="J75" i="6" s="1"/>
  <c r="G77" i="6"/>
  <c r="E77" i="6" s="1"/>
  <c r="R77" i="6" s="1"/>
  <c r="G76" i="6"/>
  <c r="E76" i="6"/>
  <c r="K75" i="6"/>
  <c r="R74" i="6"/>
  <c r="G74" i="6"/>
  <c r="E74" i="6"/>
  <c r="J73" i="6"/>
  <c r="G73" i="6" s="1"/>
  <c r="E73" i="6" s="1"/>
  <c r="R73" i="6" s="1"/>
  <c r="R72" i="6"/>
  <c r="S72" i="6" s="1"/>
  <c r="G72" i="6"/>
  <c r="E72" i="6"/>
  <c r="R71" i="6"/>
  <c r="S71" i="6" s="1"/>
  <c r="G71" i="6"/>
  <c r="E71" i="6"/>
  <c r="R70" i="6"/>
  <c r="S70" i="6" s="1"/>
  <c r="G70" i="6"/>
  <c r="E70" i="6"/>
  <c r="R69" i="6"/>
  <c r="S69" i="6" s="1"/>
  <c r="G69" i="6"/>
  <c r="E69" i="6"/>
  <c r="R68" i="6"/>
  <c r="S68" i="6" s="1"/>
  <c r="G68" i="6"/>
  <c r="E68" i="6"/>
  <c r="R67" i="6"/>
  <c r="S67" i="6" s="1"/>
  <c r="G67" i="6"/>
  <c r="E67" i="6"/>
  <c r="K66" i="6"/>
  <c r="J66" i="6"/>
  <c r="I66" i="6"/>
  <c r="H66" i="6"/>
  <c r="G66" i="6" s="1"/>
  <c r="E66" i="6" s="1"/>
  <c r="R66" i="6" s="1"/>
  <c r="S66" i="6" s="1"/>
  <c r="F66" i="6"/>
  <c r="G65" i="6"/>
  <c r="E65" i="6" s="1"/>
  <c r="G64" i="6"/>
  <c r="E64" i="6"/>
  <c r="R64" i="6" s="1"/>
  <c r="G63" i="6"/>
  <c r="E63" i="6"/>
  <c r="G62" i="6"/>
  <c r="E62" i="6"/>
  <c r="G61" i="6"/>
  <c r="E61" i="6"/>
  <c r="G60" i="6"/>
  <c r="E60" i="6"/>
  <c r="G59" i="6"/>
  <c r="E59" i="6"/>
  <c r="R59" i="6" s="1"/>
  <c r="S59" i="6" s="1"/>
  <c r="G58" i="6"/>
  <c r="E58" i="6"/>
  <c r="K57" i="6"/>
  <c r="J57" i="6"/>
  <c r="I57" i="6"/>
  <c r="H57" i="6"/>
  <c r="G57" i="6"/>
  <c r="E57" i="6" s="1"/>
  <c r="F57" i="6"/>
  <c r="G56" i="6"/>
  <c r="E56" i="6" s="1"/>
  <c r="G55" i="6"/>
  <c r="E55" i="6"/>
  <c r="R55" i="6" s="1"/>
  <c r="S55" i="6" s="1"/>
  <c r="G54" i="6"/>
  <c r="E54" i="6" s="1"/>
  <c r="R54" i="6" s="1"/>
  <c r="S54" i="6" s="1"/>
  <c r="G53" i="6"/>
  <c r="E53" i="6"/>
  <c r="R53" i="6" s="1"/>
  <c r="S53" i="6" s="1"/>
  <c r="G52" i="6"/>
  <c r="E52" i="6" s="1"/>
  <c r="R52" i="6" s="1"/>
  <c r="S52" i="6" s="1"/>
  <c r="G51" i="6"/>
  <c r="E51" i="6"/>
  <c r="R51" i="6" s="1"/>
  <c r="S51" i="6" s="1"/>
  <c r="K50" i="6"/>
  <c r="G50" i="6" s="1"/>
  <c r="E50" i="6" s="1"/>
  <c r="R50" i="6" s="1"/>
  <c r="S50" i="6" s="1"/>
  <c r="G49" i="6"/>
  <c r="E49" i="6" s="1"/>
  <c r="R49" i="6" s="1"/>
  <c r="S49" i="6" s="1"/>
  <c r="R48" i="6"/>
  <c r="S48" i="6" s="1"/>
  <c r="G48" i="6"/>
  <c r="E48" i="6" s="1"/>
  <c r="G47" i="6"/>
  <c r="E47" i="6" s="1"/>
  <c r="R47" i="6" s="1"/>
  <c r="S47" i="6" s="1"/>
  <c r="R46" i="6"/>
  <c r="S46" i="6" s="1"/>
  <c r="G46" i="6"/>
  <c r="E46" i="6" s="1"/>
  <c r="G45" i="6"/>
  <c r="E45" i="6" s="1"/>
  <c r="Q57" i="6" s="1"/>
  <c r="J44" i="6"/>
  <c r="I44" i="6"/>
  <c r="H44" i="6"/>
  <c r="F44" i="6"/>
  <c r="J43" i="6"/>
  <c r="I43" i="6"/>
  <c r="F43" i="6"/>
  <c r="J40" i="6"/>
  <c r="I40" i="6"/>
  <c r="S41" i="6" s="1"/>
  <c r="F40" i="6"/>
  <c r="J39" i="6"/>
  <c r="I39" i="6"/>
  <c r="F39" i="6"/>
  <c r="F80" i="6" s="1"/>
  <c r="G38" i="6"/>
  <c r="E38" i="6"/>
  <c r="R38" i="6" s="1"/>
  <c r="G37" i="6"/>
  <c r="E37" i="6"/>
  <c r="R37" i="6" s="1"/>
  <c r="S37" i="6" s="1"/>
  <c r="S36" i="6"/>
  <c r="G36" i="6"/>
  <c r="E36" i="6"/>
  <c r="R36" i="6" s="1"/>
  <c r="S35" i="6"/>
  <c r="G35" i="6"/>
  <c r="E35" i="6"/>
  <c r="R35" i="6" s="1"/>
  <c r="S34" i="6"/>
  <c r="R34" i="6"/>
  <c r="R33" i="6"/>
  <c r="S33" i="6" s="1"/>
  <c r="G33" i="6"/>
  <c r="E33" i="6" s="1"/>
  <c r="J32" i="6"/>
  <c r="H31" i="6"/>
  <c r="G30" i="6"/>
  <c r="E30" i="6"/>
  <c r="R30" i="6" s="1"/>
  <c r="S30" i="6" s="1"/>
  <c r="G29" i="6"/>
  <c r="E29" i="6"/>
  <c r="R29" i="6" s="1"/>
  <c r="S29" i="6" s="1"/>
  <c r="H28" i="6"/>
  <c r="G28" i="6"/>
  <c r="H27" i="6"/>
  <c r="R26" i="6"/>
  <c r="S25" i="6"/>
  <c r="G25" i="6"/>
  <c r="E25" i="6"/>
  <c r="R25" i="6" s="1"/>
  <c r="H24" i="6"/>
  <c r="G24" i="6"/>
  <c r="E24" i="6"/>
  <c r="R24" i="6" s="1"/>
  <c r="S24" i="6" s="1"/>
  <c r="G23" i="6"/>
  <c r="E23" i="6"/>
  <c r="R23" i="6" s="1"/>
  <c r="S23" i="6" s="1"/>
  <c r="G22" i="6"/>
  <c r="E22" i="6"/>
  <c r="R22" i="6" s="1"/>
  <c r="S22" i="6" s="1"/>
  <c r="G21" i="6"/>
  <c r="E21" i="6"/>
  <c r="R21" i="6" s="1"/>
  <c r="S21" i="6" s="1"/>
  <c r="G20" i="6"/>
  <c r="E20" i="6"/>
  <c r="R20" i="6" s="1"/>
  <c r="S20" i="6" s="1"/>
  <c r="G19" i="6"/>
  <c r="E19" i="6"/>
  <c r="R19" i="6" s="1"/>
  <c r="S19" i="6" s="1"/>
  <c r="J18" i="6"/>
  <c r="H18" i="6"/>
  <c r="G18" i="6" s="1"/>
  <c r="E18" i="6" s="1"/>
  <c r="R18" i="6" s="1"/>
  <c r="S18" i="6" s="1"/>
  <c r="R17" i="6"/>
  <c r="S17" i="6" s="1"/>
  <c r="G17" i="6"/>
  <c r="E17" i="6"/>
  <c r="J16" i="6"/>
  <c r="I16" i="6"/>
  <c r="I14" i="6" s="1"/>
  <c r="I13" i="6" s="1"/>
  <c r="H16" i="6"/>
  <c r="G15" i="6"/>
  <c r="E15" i="6" s="1"/>
  <c r="R15" i="6" s="1"/>
  <c r="S15" i="6" s="1"/>
  <c r="J14" i="6"/>
  <c r="G16" i="6" l="1"/>
  <c r="E16" i="6" s="1"/>
  <c r="R16" i="6" s="1"/>
  <c r="S16" i="6" s="1"/>
  <c r="E28" i="6"/>
  <c r="G27" i="6"/>
  <c r="G32" i="6"/>
  <c r="J31" i="6"/>
  <c r="J13" i="6" s="1"/>
  <c r="T41" i="6"/>
  <c r="O41" i="6"/>
  <c r="H43" i="6"/>
  <c r="R45" i="6"/>
  <c r="S45" i="6" s="1"/>
  <c r="G75" i="6"/>
  <c r="E75" i="6" s="1"/>
  <c r="H14" i="6"/>
  <c r="N41" i="6"/>
  <c r="K44" i="6"/>
  <c r="K43" i="6" s="1"/>
  <c r="K40" i="6" s="1"/>
  <c r="G79" i="5"/>
  <c r="E79" i="5"/>
  <c r="R79" i="5" s="1"/>
  <c r="S79" i="5" s="1"/>
  <c r="G78" i="5"/>
  <c r="E78" i="5" s="1"/>
  <c r="K77" i="5"/>
  <c r="G77" i="5" s="1"/>
  <c r="E77" i="5" s="1"/>
  <c r="R77" i="5" s="1"/>
  <c r="S77" i="5" s="1"/>
  <c r="J77" i="5"/>
  <c r="G76" i="5"/>
  <c r="E76" i="5" s="1"/>
  <c r="J75" i="5"/>
  <c r="G74" i="5"/>
  <c r="E74" i="5"/>
  <c r="R74" i="5" s="1"/>
  <c r="J73" i="5"/>
  <c r="G73" i="5"/>
  <c r="E73" i="5"/>
  <c r="R73" i="5" s="1"/>
  <c r="G72" i="5"/>
  <c r="E72" i="5"/>
  <c r="R72" i="5" s="1"/>
  <c r="S72" i="5" s="1"/>
  <c r="G71" i="5"/>
  <c r="E71" i="5"/>
  <c r="R71" i="5" s="1"/>
  <c r="S71" i="5" s="1"/>
  <c r="G70" i="5"/>
  <c r="E70" i="5"/>
  <c r="R70" i="5" s="1"/>
  <c r="S70" i="5" s="1"/>
  <c r="G69" i="5"/>
  <c r="E69" i="5"/>
  <c r="R69" i="5" s="1"/>
  <c r="S69" i="5" s="1"/>
  <c r="G68" i="5"/>
  <c r="E68" i="5"/>
  <c r="R68" i="5" s="1"/>
  <c r="S68" i="5" s="1"/>
  <c r="G67" i="5"/>
  <c r="E67" i="5"/>
  <c r="R67" i="5" s="1"/>
  <c r="S67" i="5" s="1"/>
  <c r="K66" i="5"/>
  <c r="J66" i="5"/>
  <c r="G66" i="5" s="1"/>
  <c r="E66" i="5" s="1"/>
  <c r="R66" i="5" s="1"/>
  <c r="S66" i="5" s="1"/>
  <c r="I66" i="5"/>
  <c r="H66" i="5"/>
  <c r="F66" i="5"/>
  <c r="G65" i="5"/>
  <c r="E65" i="5"/>
  <c r="R64" i="5"/>
  <c r="G64" i="5"/>
  <c r="E64" i="5"/>
  <c r="G63" i="5"/>
  <c r="E63" i="5"/>
  <c r="G62" i="5"/>
  <c r="E62" i="5"/>
  <c r="G61" i="5"/>
  <c r="E61" i="5"/>
  <c r="G60" i="5"/>
  <c r="E60" i="5"/>
  <c r="G59" i="5"/>
  <c r="E59" i="5" s="1"/>
  <c r="R59" i="5" s="1"/>
  <c r="S59" i="5" s="1"/>
  <c r="G58" i="5"/>
  <c r="E58" i="5"/>
  <c r="K57" i="5"/>
  <c r="J57" i="5"/>
  <c r="I57" i="5"/>
  <c r="H57" i="5"/>
  <c r="G57" i="5" s="1"/>
  <c r="E57" i="5" s="1"/>
  <c r="F57" i="5"/>
  <c r="G56" i="5"/>
  <c r="E56" i="5" s="1"/>
  <c r="G55" i="5"/>
  <c r="E55" i="5" s="1"/>
  <c r="R55" i="5" s="1"/>
  <c r="S55" i="5" s="1"/>
  <c r="G54" i="5"/>
  <c r="E54" i="5" s="1"/>
  <c r="R54" i="5" s="1"/>
  <c r="S54" i="5" s="1"/>
  <c r="G53" i="5"/>
  <c r="E53" i="5" s="1"/>
  <c r="R53" i="5" s="1"/>
  <c r="S53" i="5" s="1"/>
  <c r="G52" i="5"/>
  <c r="E52" i="5" s="1"/>
  <c r="R52" i="5" s="1"/>
  <c r="S52" i="5" s="1"/>
  <c r="G51" i="5"/>
  <c r="E51" i="5" s="1"/>
  <c r="R51" i="5" s="1"/>
  <c r="S51" i="5" s="1"/>
  <c r="G50" i="5"/>
  <c r="E50" i="5" s="1"/>
  <c r="R50" i="5" s="1"/>
  <c r="S50" i="5" s="1"/>
  <c r="G49" i="5"/>
  <c r="E49" i="5" s="1"/>
  <c r="R49" i="5" s="1"/>
  <c r="S49" i="5" s="1"/>
  <c r="G48" i="5"/>
  <c r="E48" i="5" s="1"/>
  <c r="R48" i="5" s="1"/>
  <c r="S48" i="5" s="1"/>
  <c r="G47" i="5"/>
  <c r="E47" i="5" s="1"/>
  <c r="R47" i="5" s="1"/>
  <c r="S47" i="5" s="1"/>
  <c r="G46" i="5"/>
  <c r="E46" i="5" s="1"/>
  <c r="R46" i="5" s="1"/>
  <c r="S46" i="5" s="1"/>
  <c r="G45" i="5"/>
  <c r="E45" i="5" s="1"/>
  <c r="R45" i="5" s="1"/>
  <c r="S45" i="5" s="1"/>
  <c r="K44" i="5"/>
  <c r="K43" i="5" s="1"/>
  <c r="K40" i="5" s="1"/>
  <c r="J44" i="5"/>
  <c r="J43" i="5" s="1"/>
  <c r="J40" i="5" s="1"/>
  <c r="I44" i="5"/>
  <c r="H44" i="5"/>
  <c r="G44" i="5"/>
  <c r="E44" i="5" s="1"/>
  <c r="R44" i="5" s="1"/>
  <c r="S44" i="5" s="1"/>
  <c r="F44" i="5"/>
  <c r="F43" i="5" s="1"/>
  <c r="F40" i="5" s="1"/>
  <c r="F39" i="5" s="1"/>
  <c r="F80" i="5" s="1"/>
  <c r="I43" i="5"/>
  <c r="H43" i="5"/>
  <c r="I40" i="5"/>
  <c r="I39" i="5" s="1"/>
  <c r="G38" i="5"/>
  <c r="E38" i="5"/>
  <c r="R38" i="5" s="1"/>
  <c r="G37" i="5"/>
  <c r="E37" i="5"/>
  <c r="R37" i="5" s="1"/>
  <c r="S37" i="5" s="1"/>
  <c r="G36" i="5"/>
  <c r="E36" i="5"/>
  <c r="R36" i="5" s="1"/>
  <c r="S36" i="5" s="1"/>
  <c r="G35" i="5"/>
  <c r="E35" i="5"/>
  <c r="R35" i="5" s="1"/>
  <c r="S35" i="5" s="1"/>
  <c r="S34" i="5"/>
  <c r="R34" i="5"/>
  <c r="G33" i="5"/>
  <c r="E33" i="5" s="1"/>
  <c r="R33" i="5" s="1"/>
  <c r="S33" i="5" s="1"/>
  <c r="J32" i="5"/>
  <c r="G32" i="5" s="1"/>
  <c r="H31" i="5"/>
  <c r="G30" i="5"/>
  <c r="E30" i="5"/>
  <c r="R30" i="5" s="1"/>
  <c r="S30" i="5" s="1"/>
  <c r="G29" i="5"/>
  <c r="E29" i="5"/>
  <c r="R29" i="5" s="1"/>
  <c r="S29" i="5" s="1"/>
  <c r="H28" i="5"/>
  <c r="G28" i="5"/>
  <c r="E28" i="5" s="1"/>
  <c r="H27" i="5"/>
  <c r="R26" i="5"/>
  <c r="G25" i="5"/>
  <c r="E25" i="5"/>
  <c r="R25" i="5" s="1"/>
  <c r="S25" i="5" s="1"/>
  <c r="H24" i="5"/>
  <c r="G24" i="5"/>
  <c r="E24" i="5"/>
  <c r="R24" i="5" s="1"/>
  <c r="S24" i="5" s="1"/>
  <c r="G23" i="5"/>
  <c r="E23" i="5"/>
  <c r="R23" i="5" s="1"/>
  <c r="S23" i="5" s="1"/>
  <c r="G22" i="5"/>
  <c r="E22" i="5"/>
  <c r="R22" i="5" s="1"/>
  <c r="S22" i="5" s="1"/>
  <c r="G21" i="5"/>
  <c r="E21" i="5"/>
  <c r="R21" i="5" s="1"/>
  <c r="S21" i="5" s="1"/>
  <c r="G20" i="5"/>
  <c r="E20" i="5"/>
  <c r="R20" i="5" s="1"/>
  <c r="S20" i="5" s="1"/>
  <c r="G19" i="5"/>
  <c r="E19" i="5"/>
  <c r="R19" i="5" s="1"/>
  <c r="S19" i="5" s="1"/>
  <c r="J18" i="5"/>
  <c r="J14" i="5" s="1"/>
  <c r="H18" i="5"/>
  <c r="G18" i="5" s="1"/>
  <c r="E18" i="5" s="1"/>
  <c r="R18" i="5" s="1"/>
  <c r="S18" i="5" s="1"/>
  <c r="G17" i="5"/>
  <c r="E17" i="5" s="1"/>
  <c r="R17" i="5" s="1"/>
  <c r="S17" i="5" s="1"/>
  <c r="J16" i="5"/>
  <c r="I16" i="5"/>
  <c r="H16" i="5"/>
  <c r="G16" i="5"/>
  <c r="E16" i="5" s="1"/>
  <c r="R16" i="5" s="1"/>
  <c r="S16" i="5" s="1"/>
  <c r="R15" i="5"/>
  <c r="Q15" i="5"/>
  <c r="G15" i="5"/>
  <c r="E15" i="5" s="1"/>
  <c r="I14" i="5"/>
  <c r="I13" i="5"/>
  <c r="R28" i="6" l="1"/>
  <c r="S28" i="6" s="1"/>
  <c r="E27" i="6"/>
  <c r="R27" i="6" s="1"/>
  <c r="S27" i="6" s="1"/>
  <c r="H13" i="6"/>
  <c r="G13" i="6" s="1"/>
  <c r="G14" i="6"/>
  <c r="E14" i="6" s="1"/>
  <c r="R14" i="6" s="1"/>
  <c r="S14" i="6" s="1"/>
  <c r="P41" i="6"/>
  <c r="K39" i="6"/>
  <c r="U41" i="6"/>
  <c r="G44" i="6"/>
  <c r="E44" i="6" s="1"/>
  <c r="R44" i="6" s="1"/>
  <c r="S44" i="6" s="1"/>
  <c r="G43" i="6"/>
  <c r="E43" i="6" s="1"/>
  <c r="R43" i="6" s="1"/>
  <c r="S43" i="6" s="1"/>
  <c r="H40" i="6"/>
  <c r="E32" i="6"/>
  <c r="G31" i="6"/>
  <c r="E32" i="5"/>
  <c r="G31" i="5"/>
  <c r="T41" i="5"/>
  <c r="O41" i="5"/>
  <c r="J39" i="5"/>
  <c r="R28" i="5"/>
  <c r="S28" i="5" s="1"/>
  <c r="E27" i="5"/>
  <c r="R27" i="5" s="1"/>
  <c r="S27" i="5" s="1"/>
  <c r="G43" i="5"/>
  <c r="E43" i="5" s="1"/>
  <c r="R43" i="5" s="1"/>
  <c r="S43" i="5" s="1"/>
  <c r="N41" i="5"/>
  <c r="S15" i="5"/>
  <c r="S41" i="5"/>
  <c r="K75" i="5"/>
  <c r="G75" i="5" s="1"/>
  <c r="E75" i="5" s="1"/>
  <c r="H14" i="5"/>
  <c r="G27" i="5"/>
  <c r="J31" i="5"/>
  <c r="J13" i="5" s="1"/>
  <c r="H40" i="5"/>
  <c r="R32" i="6" l="1"/>
  <c r="S32" i="6" s="1"/>
  <c r="E31" i="6"/>
  <c r="R31" i="6" s="1"/>
  <c r="S31" i="6" s="1"/>
  <c r="G80" i="6"/>
  <c r="G81" i="6" s="1"/>
  <c r="E13" i="6"/>
  <c r="H39" i="6"/>
  <c r="G39" i="6" s="1"/>
  <c r="G40" i="6"/>
  <c r="M41" i="6"/>
  <c r="R41" i="6"/>
  <c r="P41" i="5"/>
  <c r="H39" i="5"/>
  <c r="M41" i="5"/>
  <c r="G40" i="5"/>
  <c r="R41" i="5"/>
  <c r="U41" i="5"/>
  <c r="R32" i="5"/>
  <c r="S32" i="5" s="1"/>
  <c r="E31" i="5"/>
  <c r="R31" i="5" s="1"/>
  <c r="S31" i="5" s="1"/>
  <c r="G14" i="5"/>
  <c r="E14" i="5" s="1"/>
  <c r="R14" i="5" s="1"/>
  <c r="S14" i="5" s="1"/>
  <c r="H13" i="5"/>
  <c r="G13" i="5" s="1"/>
  <c r="K39" i="5"/>
  <c r="R13" i="6" l="1"/>
  <c r="S13" i="6" s="1"/>
  <c r="L41" i="6"/>
  <c r="E40" i="6"/>
  <c r="Q41" i="6"/>
  <c r="G82" i="6"/>
  <c r="E39" i="6"/>
  <c r="L41" i="5"/>
  <c r="E40" i="5"/>
  <c r="Q41" i="5"/>
  <c r="G80" i="5"/>
  <c r="G81" i="5" s="1"/>
  <c r="E13" i="5"/>
  <c r="G39" i="5"/>
  <c r="R39" i="6" l="1"/>
  <c r="E82" i="6"/>
  <c r="E80" i="6"/>
  <c r="E81" i="6" s="1"/>
  <c r="G82" i="5"/>
  <c r="E39" i="5"/>
  <c r="R13" i="5"/>
  <c r="S13" i="5" s="1"/>
  <c r="E80" i="5"/>
  <c r="E81" i="5" s="1"/>
  <c r="R39" i="5" l="1"/>
  <c r="E82" i="5"/>
  <c r="G78" i="4" l="1"/>
  <c r="E78" i="4" s="1"/>
  <c r="R78" i="4" s="1"/>
  <c r="S78" i="4" s="1"/>
  <c r="K77" i="4"/>
  <c r="J77" i="4"/>
  <c r="G77" i="4"/>
  <c r="E77" i="4" s="1"/>
  <c r="R77" i="4" s="1"/>
  <c r="S77" i="4" s="1"/>
  <c r="G76" i="4"/>
  <c r="E76" i="4" s="1"/>
  <c r="K75" i="4"/>
  <c r="G75" i="4" s="1"/>
  <c r="E75" i="4" s="1"/>
  <c r="J75" i="4"/>
  <c r="G74" i="4"/>
  <c r="E74" i="4" s="1"/>
  <c r="J73" i="4"/>
  <c r="G73" i="4" s="1"/>
  <c r="E73" i="4" s="1"/>
  <c r="G72" i="4"/>
  <c r="E72" i="4"/>
  <c r="R72" i="4" s="1"/>
  <c r="S72" i="4" s="1"/>
  <c r="J71" i="4"/>
  <c r="G71" i="4"/>
  <c r="E71" i="4" s="1"/>
  <c r="R71" i="4" s="1"/>
  <c r="S71" i="4" s="1"/>
  <c r="G70" i="4"/>
  <c r="E70" i="4" s="1"/>
  <c r="R70" i="4" s="1"/>
  <c r="S70" i="4" s="1"/>
  <c r="G69" i="4"/>
  <c r="E69" i="4" s="1"/>
  <c r="R69" i="4" s="1"/>
  <c r="S69" i="4" s="1"/>
  <c r="G68" i="4"/>
  <c r="E68" i="4" s="1"/>
  <c r="R68" i="4" s="1"/>
  <c r="S68" i="4" s="1"/>
  <c r="G67" i="4"/>
  <c r="E67" i="4" s="1"/>
  <c r="R67" i="4" s="1"/>
  <c r="S67" i="4" s="1"/>
  <c r="K66" i="4"/>
  <c r="G66" i="4" s="1"/>
  <c r="E66" i="4" s="1"/>
  <c r="R66" i="4" s="1"/>
  <c r="S66" i="4" s="1"/>
  <c r="J66" i="4"/>
  <c r="I66" i="4"/>
  <c r="H66" i="4"/>
  <c r="F66" i="4"/>
  <c r="G65" i="4"/>
  <c r="E65" i="4"/>
  <c r="G64" i="4"/>
  <c r="E64" i="4" s="1"/>
  <c r="R64" i="4" s="1"/>
  <c r="G63" i="4"/>
  <c r="E63" i="4" s="1"/>
  <c r="G62" i="4"/>
  <c r="E62" i="4" s="1"/>
  <c r="G61" i="4"/>
  <c r="E61" i="4" s="1"/>
  <c r="G60" i="4"/>
  <c r="E60" i="4" s="1"/>
  <c r="G59" i="4"/>
  <c r="E59" i="4" s="1"/>
  <c r="R59" i="4" s="1"/>
  <c r="S59" i="4" s="1"/>
  <c r="G58" i="4"/>
  <c r="E58" i="4" s="1"/>
  <c r="K57" i="4"/>
  <c r="J57" i="4"/>
  <c r="I57" i="4"/>
  <c r="G57" i="4" s="1"/>
  <c r="E57" i="4" s="1"/>
  <c r="H57" i="4"/>
  <c r="F57" i="4"/>
  <c r="G56" i="4"/>
  <c r="E56" i="4"/>
  <c r="R55" i="4"/>
  <c r="S55" i="4" s="1"/>
  <c r="G55" i="4"/>
  <c r="E55" i="4"/>
  <c r="R54" i="4"/>
  <c r="S54" i="4" s="1"/>
  <c r="G54" i="4"/>
  <c r="E54" i="4"/>
  <c r="R53" i="4"/>
  <c r="S53" i="4" s="1"/>
  <c r="G53" i="4"/>
  <c r="E53" i="4"/>
  <c r="R52" i="4"/>
  <c r="S52" i="4" s="1"/>
  <c r="G52" i="4"/>
  <c r="E52" i="4"/>
  <c r="R51" i="4"/>
  <c r="S51" i="4" s="1"/>
  <c r="G51" i="4"/>
  <c r="E51" i="4"/>
  <c r="K50" i="4"/>
  <c r="G50" i="4"/>
  <c r="E50" i="4" s="1"/>
  <c r="R50" i="4" s="1"/>
  <c r="S50" i="4" s="1"/>
  <c r="G49" i="4"/>
  <c r="E49" i="4" s="1"/>
  <c r="R49" i="4" s="1"/>
  <c r="S49" i="4" s="1"/>
  <c r="G48" i="4"/>
  <c r="E48" i="4" s="1"/>
  <c r="R48" i="4" s="1"/>
  <c r="S48" i="4" s="1"/>
  <c r="G47" i="4"/>
  <c r="E47" i="4" s="1"/>
  <c r="R47" i="4" s="1"/>
  <c r="S47" i="4" s="1"/>
  <c r="G46" i="4"/>
  <c r="E46" i="4" s="1"/>
  <c r="R46" i="4" s="1"/>
  <c r="S46" i="4" s="1"/>
  <c r="G45" i="4"/>
  <c r="E45" i="4" s="1"/>
  <c r="R45" i="4" s="1"/>
  <c r="S45" i="4" s="1"/>
  <c r="K44" i="4"/>
  <c r="K43" i="4" s="1"/>
  <c r="K40" i="4" s="1"/>
  <c r="J44" i="4"/>
  <c r="I44" i="4"/>
  <c r="I43" i="4" s="1"/>
  <c r="I40" i="4" s="1"/>
  <c r="H44" i="4"/>
  <c r="F44" i="4"/>
  <c r="J43" i="4"/>
  <c r="J40" i="4" s="1"/>
  <c r="H43" i="4"/>
  <c r="F43" i="4"/>
  <c r="F40" i="4" s="1"/>
  <c r="F39" i="4" s="1"/>
  <c r="F79" i="4" s="1"/>
  <c r="G38" i="4"/>
  <c r="E38" i="4"/>
  <c r="R38" i="4" s="1"/>
  <c r="G37" i="4"/>
  <c r="E37" i="4"/>
  <c r="R37" i="4" s="1"/>
  <c r="S37" i="4" s="1"/>
  <c r="G36" i="4"/>
  <c r="E36" i="4"/>
  <c r="R36" i="4" s="1"/>
  <c r="S36" i="4" s="1"/>
  <c r="G35" i="4"/>
  <c r="E35" i="4"/>
  <c r="R35" i="4" s="1"/>
  <c r="S35" i="4" s="1"/>
  <c r="R34" i="4"/>
  <c r="S34" i="4" s="1"/>
  <c r="R33" i="4"/>
  <c r="S33" i="4" s="1"/>
  <c r="G33" i="4"/>
  <c r="E33" i="4"/>
  <c r="J32" i="4"/>
  <c r="G32" i="4" s="1"/>
  <c r="J31" i="4"/>
  <c r="H31" i="4"/>
  <c r="G30" i="4"/>
  <c r="E30" i="4" s="1"/>
  <c r="R30" i="4" s="1"/>
  <c r="S30" i="4" s="1"/>
  <c r="G29" i="4"/>
  <c r="E29" i="4" s="1"/>
  <c r="R29" i="4" s="1"/>
  <c r="S29" i="4" s="1"/>
  <c r="H28" i="4"/>
  <c r="G28" i="4" s="1"/>
  <c r="R26" i="4"/>
  <c r="G25" i="4"/>
  <c r="E25" i="4"/>
  <c r="E24" i="4" s="1"/>
  <c r="R24" i="4" s="1"/>
  <c r="S24" i="4" s="1"/>
  <c r="H24" i="4"/>
  <c r="G24" i="4"/>
  <c r="G23" i="4"/>
  <c r="E23" i="4" s="1"/>
  <c r="R23" i="4" s="1"/>
  <c r="S23" i="4" s="1"/>
  <c r="G22" i="4"/>
  <c r="E22" i="4" s="1"/>
  <c r="R22" i="4" s="1"/>
  <c r="S22" i="4" s="1"/>
  <c r="G21" i="4"/>
  <c r="E21" i="4" s="1"/>
  <c r="R21" i="4" s="1"/>
  <c r="S21" i="4" s="1"/>
  <c r="G20" i="4"/>
  <c r="E20" i="4" s="1"/>
  <c r="R20" i="4" s="1"/>
  <c r="S20" i="4" s="1"/>
  <c r="G19" i="4"/>
  <c r="E19" i="4" s="1"/>
  <c r="R19" i="4" s="1"/>
  <c r="S19" i="4" s="1"/>
  <c r="J18" i="4"/>
  <c r="J14" i="4" s="1"/>
  <c r="J13" i="4" s="1"/>
  <c r="H18" i="4"/>
  <c r="G18" i="4" s="1"/>
  <c r="E18" i="4" s="1"/>
  <c r="R18" i="4" s="1"/>
  <c r="S18" i="4" s="1"/>
  <c r="G17" i="4"/>
  <c r="E17" i="4" s="1"/>
  <c r="R17" i="4" s="1"/>
  <c r="S17" i="4" s="1"/>
  <c r="J16" i="4"/>
  <c r="I16" i="4"/>
  <c r="R15" i="4" s="1"/>
  <c r="H16" i="4"/>
  <c r="G16" i="4" s="1"/>
  <c r="E16" i="4" s="1"/>
  <c r="R16" i="4" s="1"/>
  <c r="S16" i="4" s="1"/>
  <c r="G15" i="4"/>
  <c r="E15" i="4" s="1"/>
  <c r="I14" i="4"/>
  <c r="I13" i="4" s="1"/>
  <c r="H14" i="4"/>
  <c r="G14" i="4" s="1"/>
  <c r="E14" i="4" s="1"/>
  <c r="R14" i="4" s="1"/>
  <c r="S14" i="4" s="1"/>
  <c r="E32" i="4" l="1"/>
  <c r="G31" i="4"/>
  <c r="S15" i="4"/>
  <c r="G43" i="4"/>
  <c r="E43" i="4" s="1"/>
  <c r="R43" i="4" s="1"/>
  <c r="S43" i="4" s="1"/>
  <c r="N41" i="4"/>
  <c r="I39" i="4"/>
  <c r="S41" i="4"/>
  <c r="E31" i="4"/>
  <c r="R31" i="4" s="1"/>
  <c r="S31" i="4" s="1"/>
  <c r="R32" i="4"/>
  <c r="S32" i="4" s="1"/>
  <c r="J39" i="4"/>
  <c r="T41" i="4"/>
  <c r="O41" i="4"/>
  <c r="E28" i="4"/>
  <c r="G27" i="4"/>
  <c r="U41" i="4"/>
  <c r="P41" i="4"/>
  <c r="K39" i="4"/>
  <c r="H40" i="4"/>
  <c r="R25" i="4"/>
  <c r="S25" i="4" s="1"/>
  <c r="G44" i="4"/>
  <c r="E44" i="4" s="1"/>
  <c r="R44" i="4" s="1"/>
  <c r="S44" i="4" s="1"/>
  <c r="Q15" i="4"/>
  <c r="H27" i="4"/>
  <c r="H13" i="4" s="1"/>
  <c r="G13" i="4" s="1"/>
  <c r="F80" i="3"/>
  <c r="G77" i="3"/>
  <c r="E77" i="3" s="1"/>
  <c r="R77" i="3" s="1"/>
  <c r="S77" i="3" s="1"/>
  <c r="K76" i="3"/>
  <c r="K74" i="3" s="1"/>
  <c r="J76" i="3"/>
  <c r="G76" i="3" s="1"/>
  <c r="E76" i="3" s="1"/>
  <c r="R76" i="3" s="1"/>
  <c r="S76" i="3" s="1"/>
  <c r="G75" i="3"/>
  <c r="E75" i="3" s="1"/>
  <c r="G73" i="3"/>
  <c r="E73" i="3" s="1"/>
  <c r="G72" i="3"/>
  <c r="E72" i="3" s="1"/>
  <c r="G71" i="3"/>
  <c r="E71" i="3" s="1"/>
  <c r="R71" i="3" s="1"/>
  <c r="S71" i="3" s="1"/>
  <c r="G70" i="3"/>
  <c r="E70" i="3" s="1"/>
  <c r="R70" i="3" s="1"/>
  <c r="S70" i="3" s="1"/>
  <c r="G69" i="3"/>
  <c r="E69" i="3" s="1"/>
  <c r="R69" i="3" s="1"/>
  <c r="S69" i="3" s="1"/>
  <c r="G68" i="3"/>
  <c r="E68" i="3" s="1"/>
  <c r="R68" i="3" s="1"/>
  <c r="S68" i="3" s="1"/>
  <c r="G67" i="3"/>
  <c r="E67" i="3" s="1"/>
  <c r="R67" i="3" s="1"/>
  <c r="S67" i="3" s="1"/>
  <c r="K66" i="3"/>
  <c r="J66" i="3"/>
  <c r="I66" i="3"/>
  <c r="H66" i="3"/>
  <c r="F66" i="3"/>
  <c r="G65" i="3"/>
  <c r="E65" i="3" s="1"/>
  <c r="G64" i="3"/>
  <c r="E64" i="3" s="1"/>
  <c r="R64" i="3" s="1"/>
  <c r="G63" i="3"/>
  <c r="E63" i="3"/>
  <c r="G62" i="3"/>
  <c r="E62" i="3" s="1"/>
  <c r="G61" i="3"/>
  <c r="E61" i="3" s="1"/>
  <c r="G60" i="3"/>
  <c r="E60" i="3" s="1"/>
  <c r="G59" i="3"/>
  <c r="E59" i="3" s="1"/>
  <c r="R59" i="3" s="1"/>
  <c r="S59" i="3" s="1"/>
  <c r="G58" i="3"/>
  <c r="E58" i="3" s="1"/>
  <c r="K57" i="3"/>
  <c r="J57" i="3"/>
  <c r="I57" i="3"/>
  <c r="H57" i="3"/>
  <c r="F57" i="3"/>
  <c r="G56" i="3"/>
  <c r="E56" i="3" s="1"/>
  <c r="G55" i="3"/>
  <c r="E55" i="3" s="1"/>
  <c r="R55" i="3" s="1"/>
  <c r="S55" i="3" s="1"/>
  <c r="G54" i="3"/>
  <c r="E54" i="3" s="1"/>
  <c r="R54" i="3" s="1"/>
  <c r="S54" i="3" s="1"/>
  <c r="G53" i="3"/>
  <c r="E53" i="3" s="1"/>
  <c r="R53" i="3" s="1"/>
  <c r="S53" i="3" s="1"/>
  <c r="G52" i="3"/>
  <c r="E52" i="3" s="1"/>
  <c r="R52" i="3" s="1"/>
  <c r="S52" i="3" s="1"/>
  <c r="G51" i="3"/>
  <c r="E51" i="3" s="1"/>
  <c r="R51" i="3" s="1"/>
  <c r="S51" i="3" s="1"/>
  <c r="G50" i="3"/>
  <c r="E50" i="3" s="1"/>
  <c r="R50" i="3" s="1"/>
  <c r="S50" i="3" s="1"/>
  <c r="G49" i="3"/>
  <c r="E49" i="3" s="1"/>
  <c r="R49" i="3" s="1"/>
  <c r="S49" i="3" s="1"/>
  <c r="G48" i="3"/>
  <c r="E48" i="3" s="1"/>
  <c r="R48" i="3" s="1"/>
  <c r="S48" i="3" s="1"/>
  <c r="G47" i="3"/>
  <c r="E47" i="3" s="1"/>
  <c r="R47" i="3" s="1"/>
  <c r="S47" i="3" s="1"/>
  <c r="K46" i="3"/>
  <c r="G46" i="3" s="1"/>
  <c r="E46" i="3" s="1"/>
  <c r="R46" i="3" s="1"/>
  <c r="S46" i="3" s="1"/>
  <c r="K45" i="3"/>
  <c r="G45" i="3" s="1"/>
  <c r="E45" i="3" s="1"/>
  <c r="R45" i="3" s="1"/>
  <c r="S45" i="3" s="1"/>
  <c r="J44" i="3"/>
  <c r="I44" i="3"/>
  <c r="I43" i="3" s="1"/>
  <c r="I40" i="3" s="1"/>
  <c r="H44" i="3"/>
  <c r="F44" i="3"/>
  <c r="F43" i="3" s="1"/>
  <c r="F40" i="3" s="1"/>
  <c r="J43" i="3"/>
  <c r="J40" i="3" s="1"/>
  <c r="G38" i="3"/>
  <c r="E38" i="3" s="1"/>
  <c r="R38" i="3" s="1"/>
  <c r="G37" i="3"/>
  <c r="E37" i="3" s="1"/>
  <c r="R37" i="3" s="1"/>
  <c r="S37" i="3" s="1"/>
  <c r="G36" i="3"/>
  <c r="E36" i="3" s="1"/>
  <c r="R36" i="3" s="1"/>
  <c r="S36" i="3" s="1"/>
  <c r="G35" i="3"/>
  <c r="E35" i="3" s="1"/>
  <c r="R35" i="3" s="1"/>
  <c r="S35" i="3" s="1"/>
  <c r="R34" i="3"/>
  <c r="S34" i="3" s="1"/>
  <c r="G33" i="3"/>
  <c r="E33" i="3" s="1"/>
  <c r="R33" i="3" s="1"/>
  <c r="S33" i="3" s="1"/>
  <c r="J32" i="3"/>
  <c r="G32" i="3" s="1"/>
  <c r="H31" i="3"/>
  <c r="G30" i="3"/>
  <c r="E30" i="3" s="1"/>
  <c r="R30" i="3" s="1"/>
  <c r="S30" i="3" s="1"/>
  <c r="G29" i="3"/>
  <c r="E29" i="3" s="1"/>
  <c r="R29" i="3" s="1"/>
  <c r="S29" i="3" s="1"/>
  <c r="H28" i="3"/>
  <c r="G28" i="3" s="1"/>
  <c r="R26" i="3"/>
  <c r="G25" i="3"/>
  <c r="E25" i="3" s="1"/>
  <c r="H24" i="3"/>
  <c r="G24" i="3" s="1"/>
  <c r="G23" i="3"/>
  <c r="E23" i="3" s="1"/>
  <c r="R23" i="3" s="1"/>
  <c r="S23" i="3" s="1"/>
  <c r="G22" i="3"/>
  <c r="E22" i="3" s="1"/>
  <c r="R22" i="3" s="1"/>
  <c r="S22" i="3" s="1"/>
  <c r="G21" i="3"/>
  <c r="E21" i="3" s="1"/>
  <c r="R21" i="3" s="1"/>
  <c r="S21" i="3" s="1"/>
  <c r="G20" i="3"/>
  <c r="E20" i="3" s="1"/>
  <c r="R20" i="3" s="1"/>
  <c r="S20" i="3" s="1"/>
  <c r="G19" i="3"/>
  <c r="E19" i="3" s="1"/>
  <c r="R19" i="3" s="1"/>
  <c r="S19" i="3" s="1"/>
  <c r="J18" i="3"/>
  <c r="H18" i="3"/>
  <c r="G17" i="3"/>
  <c r="E17" i="3" s="1"/>
  <c r="R17" i="3" s="1"/>
  <c r="S17" i="3" s="1"/>
  <c r="J16" i="3"/>
  <c r="I16" i="3"/>
  <c r="I14" i="3" s="1"/>
  <c r="I13" i="3" s="1"/>
  <c r="H16" i="3"/>
  <c r="G15" i="3"/>
  <c r="E15" i="3" s="1"/>
  <c r="R15" i="3" s="1"/>
  <c r="S15" i="3" s="1"/>
  <c r="E13" i="4" l="1"/>
  <c r="R41" i="4"/>
  <c r="M41" i="4"/>
  <c r="H39" i="4"/>
  <c r="G39" i="4" s="1"/>
  <c r="G40" i="4"/>
  <c r="R28" i="4"/>
  <c r="S28" i="4" s="1"/>
  <c r="E27" i="4"/>
  <c r="R27" i="4" s="1"/>
  <c r="S27" i="4" s="1"/>
  <c r="F39" i="3"/>
  <c r="F78" i="3" s="1"/>
  <c r="G18" i="3"/>
  <c r="E18" i="3" s="1"/>
  <c r="R18" i="3" s="1"/>
  <c r="S18" i="3" s="1"/>
  <c r="G16" i="3"/>
  <c r="E16" i="3" s="1"/>
  <c r="R16" i="3" s="1"/>
  <c r="S16" i="3" s="1"/>
  <c r="R25" i="3"/>
  <c r="S25" i="3" s="1"/>
  <c r="E24" i="3"/>
  <c r="R24" i="3" s="1"/>
  <c r="S24" i="3" s="1"/>
  <c r="H14" i="3"/>
  <c r="G57" i="3"/>
  <c r="E57" i="3" s="1"/>
  <c r="J14" i="3"/>
  <c r="G14" i="3" s="1"/>
  <c r="E14" i="3" s="1"/>
  <c r="R14" i="3" s="1"/>
  <c r="S14" i="3" s="1"/>
  <c r="G66" i="3"/>
  <c r="E66" i="3" s="1"/>
  <c r="R66" i="3" s="1"/>
  <c r="S66" i="3" s="1"/>
  <c r="N41" i="3"/>
  <c r="I39" i="3"/>
  <c r="S41" i="3"/>
  <c r="G31" i="3"/>
  <c r="E32" i="3"/>
  <c r="E28" i="3"/>
  <c r="G27" i="3"/>
  <c r="H27" i="3"/>
  <c r="H13" i="3" s="1"/>
  <c r="J31" i="3"/>
  <c r="H43" i="3"/>
  <c r="K44" i="3"/>
  <c r="K43" i="3" s="1"/>
  <c r="K40" i="3" s="1"/>
  <c r="J74" i="3"/>
  <c r="G74" i="3" s="1"/>
  <c r="E74" i="3" s="1"/>
  <c r="F81" i="2"/>
  <c r="G77" i="2"/>
  <c r="E77" i="2" s="1"/>
  <c r="R77" i="2" s="1"/>
  <c r="S77" i="2" s="1"/>
  <c r="K76" i="2"/>
  <c r="G76" i="2" s="1"/>
  <c r="E76" i="2" s="1"/>
  <c r="R76" i="2" s="1"/>
  <c r="S76" i="2" s="1"/>
  <c r="J76" i="2"/>
  <c r="G75" i="2"/>
  <c r="E75" i="2" s="1"/>
  <c r="K74" i="2"/>
  <c r="G74" i="2" s="1"/>
  <c r="E74" i="2" s="1"/>
  <c r="J74" i="2"/>
  <c r="G73" i="2"/>
  <c r="E73" i="2" s="1"/>
  <c r="G72" i="2"/>
  <c r="E72" i="2" s="1"/>
  <c r="G71" i="2"/>
  <c r="E71" i="2" s="1"/>
  <c r="R71" i="2" s="1"/>
  <c r="S71" i="2" s="1"/>
  <c r="G70" i="2"/>
  <c r="E70" i="2" s="1"/>
  <c r="R70" i="2" s="1"/>
  <c r="S70" i="2" s="1"/>
  <c r="G69" i="2"/>
  <c r="E69" i="2" s="1"/>
  <c r="R69" i="2" s="1"/>
  <c r="S69" i="2" s="1"/>
  <c r="G68" i="2"/>
  <c r="E68" i="2" s="1"/>
  <c r="R68" i="2" s="1"/>
  <c r="S68" i="2" s="1"/>
  <c r="G67" i="2"/>
  <c r="E67" i="2" s="1"/>
  <c r="R67" i="2" s="1"/>
  <c r="S67" i="2" s="1"/>
  <c r="K66" i="2"/>
  <c r="J66" i="2"/>
  <c r="I66" i="2"/>
  <c r="G66" i="2" s="1"/>
  <c r="E66" i="2" s="1"/>
  <c r="R66" i="2" s="1"/>
  <c r="S66" i="2" s="1"/>
  <c r="H66" i="2"/>
  <c r="F66" i="2"/>
  <c r="G65" i="2"/>
  <c r="E65" i="2"/>
  <c r="G64" i="2"/>
  <c r="E64" i="2" s="1"/>
  <c r="R64" i="2" s="1"/>
  <c r="G63" i="2"/>
  <c r="E63" i="2" s="1"/>
  <c r="G62" i="2"/>
  <c r="E62" i="2" s="1"/>
  <c r="G61" i="2"/>
  <c r="E61" i="2" s="1"/>
  <c r="G60" i="2"/>
  <c r="E60" i="2" s="1"/>
  <c r="G59" i="2"/>
  <c r="E59" i="2" s="1"/>
  <c r="R59" i="2" s="1"/>
  <c r="S59" i="2" s="1"/>
  <c r="G58" i="2"/>
  <c r="E58" i="2" s="1"/>
  <c r="K57" i="2"/>
  <c r="J57" i="2"/>
  <c r="I57" i="2"/>
  <c r="G57" i="2" s="1"/>
  <c r="E57" i="2" s="1"/>
  <c r="H57" i="2"/>
  <c r="F57" i="2"/>
  <c r="G56" i="2"/>
  <c r="E56" i="2"/>
  <c r="G55" i="2"/>
  <c r="E55" i="2"/>
  <c r="R55" i="2" s="1"/>
  <c r="S55" i="2" s="1"/>
  <c r="G54" i="2"/>
  <c r="E54" i="2"/>
  <c r="R54" i="2" s="1"/>
  <c r="S54" i="2" s="1"/>
  <c r="K53" i="2"/>
  <c r="G53" i="2"/>
  <c r="E53" i="2" s="1"/>
  <c r="R53" i="2" s="1"/>
  <c r="S53" i="2" s="1"/>
  <c r="G52" i="2"/>
  <c r="E52" i="2" s="1"/>
  <c r="R52" i="2" s="1"/>
  <c r="S52" i="2" s="1"/>
  <c r="G51" i="2"/>
  <c r="E51" i="2" s="1"/>
  <c r="R51" i="2" s="1"/>
  <c r="S51" i="2" s="1"/>
  <c r="K50" i="2"/>
  <c r="G50" i="2" s="1"/>
  <c r="E50" i="2" s="1"/>
  <c r="R50" i="2" s="1"/>
  <c r="S50" i="2" s="1"/>
  <c r="G49" i="2"/>
  <c r="E49" i="2" s="1"/>
  <c r="R49" i="2" s="1"/>
  <c r="S49" i="2" s="1"/>
  <c r="G48" i="2"/>
  <c r="E48" i="2"/>
  <c r="R48" i="2" s="1"/>
  <c r="S48" i="2" s="1"/>
  <c r="G47" i="2"/>
  <c r="E47" i="2" s="1"/>
  <c r="R47" i="2" s="1"/>
  <c r="S47" i="2" s="1"/>
  <c r="G46" i="2"/>
  <c r="E46" i="2"/>
  <c r="R46" i="2" s="1"/>
  <c r="S46" i="2" s="1"/>
  <c r="K45" i="2"/>
  <c r="G45" i="2" s="1"/>
  <c r="E45" i="2" s="1"/>
  <c r="R45" i="2" s="1"/>
  <c r="S45" i="2" s="1"/>
  <c r="J44" i="2"/>
  <c r="J43" i="2" s="1"/>
  <c r="J40" i="2" s="1"/>
  <c r="I44" i="2"/>
  <c r="I43" i="2" s="1"/>
  <c r="I40" i="2" s="1"/>
  <c r="H44" i="2"/>
  <c r="F44" i="2"/>
  <c r="H43" i="2"/>
  <c r="F43" i="2"/>
  <c r="G38" i="2"/>
  <c r="E38" i="2" s="1"/>
  <c r="G37" i="2"/>
  <c r="E37" i="2" s="1"/>
  <c r="R37" i="2" s="1"/>
  <c r="S37" i="2" s="1"/>
  <c r="G36" i="2"/>
  <c r="E36" i="2" s="1"/>
  <c r="R36" i="2" s="1"/>
  <c r="S36" i="2" s="1"/>
  <c r="G35" i="2"/>
  <c r="E35" i="2" s="1"/>
  <c r="R35" i="2" s="1"/>
  <c r="S35" i="2" s="1"/>
  <c r="R34" i="2"/>
  <c r="S34" i="2" s="1"/>
  <c r="G33" i="2"/>
  <c r="E33" i="2" s="1"/>
  <c r="R33" i="2" s="1"/>
  <c r="S33" i="2" s="1"/>
  <c r="J32" i="2"/>
  <c r="H31" i="2"/>
  <c r="G30" i="2"/>
  <c r="E30" i="2"/>
  <c r="R30" i="2" s="1"/>
  <c r="S30" i="2" s="1"/>
  <c r="G29" i="2"/>
  <c r="E29" i="2" s="1"/>
  <c r="R29" i="2" s="1"/>
  <c r="S29" i="2" s="1"/>
  <c r="H28" i="2"/>
  <c r="G28" i="2" s="1"/>
  <c r="R26" i="2"/>
  <c r="G25" i="2"/>
  <c r="E25" i="2"/>
  <c r="R25" i="2" s="1"/>
  <c r="S25" i="2" s="1"/>
  <c r="H24" i="2"/>
  <c r="G24" i="2" s="1"/>
  <c r="G23" i="2"/>
  <c r="E23" i="2" s="1"/>
  <c r="R23" i="2" s="1"/>
  <c r="S23" i="2" s="1"/>
  <c r="G22" i="2"/>
  <c r="E22" i="2" s="1"/>
  <c r="R22" i="2" s="1"/>
  <c r="S22" i="2" s="1"/>
  <c r="G21" i="2"/>
  <c r="E21" i="2" s="1"/>
  <c r="R21" i="2" s="1"/>
  <c r="S21" i="2" s="1"/>
  <c r="G20" i="2"/>
  <c r="E20" i="2" s="1"/>
  <c r="R20" i="2" s="1"/>
  <c r="S20" i="2" s="1"/>
  <c r="G19" i="2"/>
  <c r="E19" i="2" s="1"/>
  <c r="R19" i="2" s="1"/>
  <c r="S19" i="2" s="1"/>
  <c r="J18" i="2"/>
  <c r="H18" i="2"/>
  <c r="G18" i="2" s="1"/>
  <c r="E18" i="2" s="1"/>
  <c r="R18" i="2" s="1"/>
  <c r="S18" i="2" s="1"/>
  <c r="G17" i="2"/>
  <c r="E17" i="2" s="1"/>
  <c r="R17" i="2" s="1"/>
  <c r="S17" i="2" s="1"/>
  <c r="J16" i="2"/>
  <c r="I16" i="2"/>
  <c r="I14" i="2" s="1"/>
  <c r="I13" i="2" s="1"/>
  <c r="H16" i="2"/>
  <c r="G15" i="2"/>
  <c r="G84" i="2" s="1"/>
  <c r="E15" i="2"/>
  <c r="E84" i="2" s="1"/>
  <c r="J14" i="2" l="1"/>
  <c r="Q41" i="4"/>
  <c r="E40" i="4"/>
  <c r="L41" i="4"/>
  <c r="E79" i="4"/>
  <c r="E80" i="4" s="1"/>
  <c r="R13" i="4"/>
  <c r="S13" i="4" s="1"/>
  <c r="G81" i="4"/>
  <c r="E39" i="4"/>
  <c r="E81" i="4" s="1"/>
  <c r="G79" i="4"/>
  <c r="G80" i="4" s="1"/>
  <c r="J13" i="3"/>
  <c r="G13" i="3"/>
  <c r="R28" i="3"/>
  <c r="S28" i="3" s="1"/>
  <c r="E27" i="3"/>
  <c r="R27" i="3" s="1"/>
  <c r="S27" i="3" s="1"/>
  <c r="J39" i="3"/>
  <c r="G44" i="3"/>
  <c r="E44" i="3" s="1"/>
  <c r="R44" i="3" s="1"/>
  <c r="S44" i="3" s="1"/>
  <c r="U41" i="3"/>
  <c r="P41" i="3"/>
  <c r="K39" i="3"/>
  <c r="O41" i="3"/>
  <c r="R32" i="3"/>
  <c r="S32" i="3" s="1"/>
  <c r="E31" i="3"/>
  <c r="R31" i="3" s="1"/>
  <c r="S31" i="3" s="1"/>
  <c r="G43" i="3"/>
  <c r="E43" i="3" s="1"/>
  <c r="R43" i="3" s="1"/>
  <c r="S43" i="3" s="1"/>
  <c r="H40" i="3"/>
  <c r="T41" i="3"/>
  <c r="T41" i="2"/>
  <c r="O41" i="2"/>
  <c r="J39" i="2"/>
  <c r="H14" i="2"/>
  <c r="G14" i="2" s="1"/>
  <c r="E14" i="2" s="1"/>
  <c r="R14" i="2" s="1"/>
  <c r="S14" i="2" s="1"/>
  <c r="K44" i="2"/>
  <c r="K43" i="2" s="1"/>
  <c r="K40" i="2" s="1"/>
  <c r="U41" i="2" s="1"/>
  <c r="G16" i="2"/>
  <c r="E16" i="2" s="1"/>
  <c r="R16" i="2" s="1"/>
  <c r="S16" i="2" s="1"/>
  <c r="E28" i="2"/>
  <c r="G27" i="2"/>
  <c r="E24" i="2"/>
  <c r="R24" i="2" s="1"/>
  <c r="S24" i="2" s="1"/>
  <c r="H27" i="2"/>
  <c r="G32" i="2"/>
  <c r="J31" i="2"/>
  <c r="J13" i="2" s="1"/>
  <c r="N41" i="2"/>
  <c r="I39" i="2"/>
  <c r="G43" i="2"/>
  <c r="E43" i="2" s="1"/>
  <c r="R43" i="2" s="1"/>
  <c r="S43" i="2" s="1"/>
  <c r="H40" i="2"/>
  <c r="R15" i="2"/>
  <c r="S15" i="2" s="1"/>
  <c r="P41" i="2"/>
  <c r="K39" i="2"/>
  <c r="S41" i="2"/>
  <c r="F83" i="2"/>
  <c r="F40" i="2"/>
  <c r="F39" i="2" s="1"/>
  <c r="F78" i="2" s="1"/>
  <c r="R41" i="3" l="1"/>
  <c r="M41" i="3"/>
  <c r="H39" i="3"/>
  <c r="G39" i="3" s="1"/>
  <c r="G40" i="3"/>
  <c r="E13" i="3"/>
  <c r="H13" i="2"/>
  <c r="G44" i="2"/>
  <c r="E44" i="2" s="1"/>
  <c r="R44" i="2" s="1"/>
  <c r="S44" i="2" s="1"/>
  <c r="R41" i="2"/>
  <c r="G40" i="2"/>
  <c r="M41" i="2"/>
  <c r="H39" i="2"/>
  <c r="G39" i="2" s="1"/>
  <c r="G13" i="2"/>
  <c r="G31" i="2"/>
  <c r="E32" i="2"/>
  <c r="R28" i="2"/>
  <c r="S28" i="2" s="1"/>
  <c r="E27" i="2"/>
  <c r="R27" i="2" s="1"/>
  <c r="S27" i="2" s="1"/>
  <c r="Q41" i="3" l="1"/>
  <c r="E40" i="3"/>
  <c r="L41" i="3"/>
  <c r="R13" i="3"/>
  <c r="S13" i="3" s="1"/>
  <c r="G82" i="3"/>
  <c r="E39" i="3"/>
  <c r="E82" i="3" s="1"/>
  <c r="G78" i="3"/>
  <c r="G85" i="2"/>
  <c r="E39" i="2"/>
  <c r="E85" i="2" s="1"/>
  <c r="L41" i="2"/>
  <c r="Q41" i="2"/>
  <c r="E40" i="2"/>
  <c r="R32" i="2"/>
  <c r="S32" i="2" s="1"/>
  <c r="E31" i="2"/>
  <c r="R31" i="2" s="1"/>
  <c r="S31" i="2" s="1"/>
  <c r="G78" i="2"/>
  <c r="E13" i="2"/>
  <c r="G80" i="3" l="1"/>
  <c r="G81" i="3" s="1"/>
  <c r="G79" i="3"/>
  <c r="E78" i="3"/>
  <c r="G79" i="2"/>
  <c r="G81" i="2"/>
  <c r="G82" i="2" s="1"/>
  <c r="E78" i="2"/>
  <c r="R13" i="2"/>
  <c r="S13" i="2" s="1"/>
  <c r="E79" i="3" l="1"/>
  <c r="E80" i="3"/>
  <c r="E81" i="3" s="1"/>
  <c r="E81" i="2"/>
  <c r="E82" i="2" s="1"/>
  <c r="E79" i="2"/>
  <c r="F78" i="13" l="1"/>
  <c r="G75" i="13"/>
  <c r="E75" i="13" s="1"/>
  <c r="R75" i="13" s="1"/>
  <c r="S75" i="13" s="1"/>
  <c r="K74" i="13"/>
  <c r="K72" i="13" s="1"/>
  <c r="J74" i="13"/>
  <c r="J72" i="13" s="1"/>
  <c r="G72" i="13" s="1"/>
  <c r="E72" i="13" s="1"/>
  <c r="G73" i="13"/>
  <c r="E73" i="13" s="1"/>
  <c r="G71" i="13"/>
  <c r="E71" i="13" s="1"/>
  <c r="G70" i="13"/>
  <c r="E70" i="13" s="1"/>
  <c r="R70" i="13" s="1"/>
  <c r="S70" i="13" s="1"/>
  <c r="G69" i="13"/>
  <c r="E69" i="13" s="1"/>
  <c r="R69" i="13" s="1"/>
  <c r="S69" i="13" s="1"/>
  <c r="G68" i="13"/>
  <c r="E68" i="13" s="1"/>
  <c r="R68" i="13" s="1"/>
  <c r="S68" i="13" s="1"/>
  <c r="G67" i="13"/>
  <c r="E67" i="13" s="1"/>
  <c r="R67" i="13" s="1"/>
  <c r="S67" i="13" s="1"/>
  <c r="G66" i="13"/>
  <c r="E66" i="13" s="1"/>
  <c r="R66" i="13" s="1"/>
  <c r="S66" i="13" s="1"/>
  <c r="K65" i="13"/>
  <c r="J65" i="13"/>
  <c r="I65" i="13"/>
  <c r="H65" i="13"/>
  <c r="F65" i="13"/>
  <c r="G64" i="13"/>
  <c r="E64" i="13" s="1"/>
  <c r="G63" i="13"/>
  <c r="E63" i="13" s="1"/>
  <c r="R63" i="13" s="1"/>
  <c r="G62" i="13"/>
  <c r="E62" i="13" s="1"/>
  <c r="G61" i="13"/>
  <c r="E61" i="13" s="1"/>
  <c r="G60" i="13"/>
  <c r="E60" i="13" s="1"/>
  <c r="G59" i="13"/>
  <c r="E59" i="13" s="1"/>
  <c r="G58" i="13"/>
  <c r="E58" i="13" s="1"/>
  <c r="R58" i="13" s="1"/>
  <c r="S58" i="13" s="1"/>
  <c r="G57" i="13"/>
  <c r="E57" i="13" s="1"/>
  <c r="K56" i="13"/>
  <c r="J56" i="13"/>
  <c r="I56" i="13"/>
  <c r="H56" i="13"/>
  <c r="F56" i="13"/>
  <c r="G55" i="13"/>
  <c r="E55" i="13" s="1"/>
  <c r="G54" i="13"/>
  <c r="E54" i="13" s="1"/>
  <c r="R54" i="13" s="1"/>
  <c r="S54" i="13" s="1"/>
  <c r="G53" i="13"/>
  <c r="E53" i="13" s="1"/>
  <c r="R53" i="13" s="1"/>
  <c r="S53" i="13" s="1"/>
  <c r="G52" i="13"/>
  <c r="E52" i="13" s="1"/>
  <c r="R52" i="13" s="1"/>
  <c r="S52" i="13" s="1"/>
  <c r="G51" i="13"/>
  <c r="E51" i="13" s="1"/>
  <c r="R51" i="13" s="1"/>
  <c r="S51" i="13" s="1"/>
  <c r="G50" i="13"/>
  <c r="E50" i="13" s="1"/>
  <c r="R50" i="13" s="1"/>
  <c r="S50" i="13" s="1"/>
  <c r="G49" i="13"/>
  <c r="E49" i="13" s="1"/>
  <c r="R49" i="13" s="1"/>
  <c r="S49" i="13" s="1"/>
  <c r="G48" i="13"/>
  <c r="E48" i="13" s="1"/>
  <c r="R48" i="13" s="1"/>
  <c r="S48" i="13" s="1"/>
  <c r="G47" i="13"/>
  <c r="E47" i="13" s="1"/>
  <c r="R47" i="13" s="1"/>
  <c r="S47" i="13" s="1"/>
  <c r="G46" i="13"/>
  <c r="E46" i="13" s="1"/>
  <c r="R46" i="13" s="1"/>
  <c r="S46" i="13" s="1"/>
  <c r="G45" i="13"/>
  <c r="E45" i="13" s="1"/>
  <c r="R45" i="13" s="1"/>
  <c r="S45" i="13" s="1"/>
  <c r="K44" i="13"/>
  <c r="G44" i="13" s="1"/>
  <c r="E44" i="13" s="1"/>
  <c r="R44" i="13" s="1"/>
  <c r="S44" i="13" s="1"/>
  <c r="J43" i="13"/>
  <c r="I43" i="13"/>
  <c r="H43" i="13"/>
  <c r="F43" i="13"/>
  <c r="J42" i="13"/>
  <c r="J39" i="13" s="1"/>
  <c r="I42" i="13"/>
  <c r="I39" i="13" s="1"/>
  <c r="S40" i="13" s="1"/>
  <c r="H42" i="13"/>
  <c r="F42" i="13"/>
  <c r="F39" i="13"/>
  <c r="F38" i="13" s="1"/>
  <c r="F76" i="13" s="1"/>
  <c r="G37" i="13"/>
  <c r="E37" i="13" s="1"/>
  <c r="R37" i="13" s="1"/>
  <c r="S37" i="13" s="1"/>
  <c r="G36" i="13"/>
  <c r="E36" i="13" s="1"/>
  <c r="R36" i="13" s="1"/>
  <c r="S36" i="13" s="1"/>
  <c r="G35" i="13"/>
  <c r="E35" i="13" s="1"/>
  <c r="R35" i="13" s="1"/>
  <c r="S35" i="13" s="1"/>
  <c r="R34" i="13"/>
  <c r="S34" i="13" s="1"/>
  <c r="G33" i="13"/>
  <c r="E33" i="13" s="1"/>
  <c r="R33" i="13" s="1"/>
  <c r="S33" i="13" s="1"/>
  <c r="G32" i="13"/>
  <c r="E32" i="13" s="1"/>
  <c r="J31" i="13"/>
  <c r="H31" i="13"/>
  <c r="G30" i="13"/>
  <c r="E30" i="13" s="1"/>
  <c r="R30" i="13" s="1"/>
  <c r="S30" i="13" s="1"/>
  <c r="G29" i="13"/>
  <c r="E29" i="13" s="1"/>
  <c r="R29" i="13" s="1"/>
  <c r="S29" i="13" s="1"/>
  <c r="G28" i="13"/>
  <c r="H27" i="13"/>
  <c r="R26" i="13"/>
  <c r="G25" i="13"/>
  <c r="E25" i="13" s="1"/>
  <c r="R25" i="13" s="1"/>
  <c r="S25" i="13" s="1"/>
  <c r="H24" i="13"/>
  <c r="G24" i="13" s="1"/>
  <c r="G23" i="13"/>
  <c r="E23" i="13" s="1"/>
  <c r="R23" i="13" s="1"/>
  <c r="S23" i="13" s="1"/>
  <c r="G22" i="13"/>
  <c r="E22" i="13" s="1"/>
  <c r="G21" i="13"/>
  <c r="E21" i="13" s="1"/>
  <c r="R21" i="13" s="1"/>
  <c r="S21" i="13" s="1"/>
  <c r="G20" i="13"/>
  <c r="E20" i="13" s="1"/>
  <c r="G19" i="13"/>
  <c r="E19" i="13" s="1"/>
  <c r="R19" i="13" s="1"/>
  <c r="S19" i="13" s="1"/>
  <c r="G18" i="13"/>
  <c r="E18" i="13" s="1"/>
  <c r="R18" i="13" s="1"/>
  <c r="S18" i="13" s="1"/>
  <c r="G17" i="13"/>
  <c r="E17" i="13" s="1"/>
  <c r="R17" i="13" s="1"/>
  <c r="S17" i="13" s="1"/>
  <c r="J16" i="13"/>
  <c r="I16" i="13"/>
  <c r="H16" i="13"/>
  <c r="H14" i="13" s="1"/>
  <c r="G15" i="13"/>
  <c r="G79" i="13" s="1"/>
  <c r="J14" i="13"/>
  <c r="J13" i="13" s="1"/>
  <c r="I14" i="13"/>
  <c r="I13" i="13"/>
  <c r="G31" i="13" l="1"/>
  <c r="G56" i="13"/>
  <c r="E56" i="13" s="1"/>
  <c r="O40" i="13"/>
  <c r="J38" i="13"/>
  <c r="G14" i="13"/>
  <c r="E14" i="13" s="1"/>
  <c r="R14" i="13" s="1"/>
  <c r="S14" i="13" s="1"/>
  <c r="G16" i="13"/>
  <c r="E16" i="13" s="1"/>
  <c r="R16" i="13" s="1"/>
  <c r="S16" i="13" s="1"/>
  <c r="I38" i="13"/>
  <c r="H39" i="13"/>
  <c r="R40" i="13" s="1"/>
  <c r="K43" i="13"/>
  <c r="K42" i="13" s="1"/>
  <c r="K39" i="13" s="1"/>
  <c r="G65" i="13"/>
  <c r="E65" i="13" s="1"/>
  <c r="R65" i="13" s="1"/>
  <c r="S65" i="13" s="1"/>
  <c r="G74" i="13"/>
  <c r="E74" i="13" s="1"/>
  <c r="R74" i="13" s="1"/>
  <c r="S74" i="13" s="1"/>
  <c r="G39" i="13"/>
  <c r="L40" i="13" s="1"/>
  <c r="E24" i="13"/>
  <c r="R24" i="13" s="1"/>
  <c r="S24" i="13" s="1"/>
  <c r="H13" i="13"/>
  <c r="G13" i="13" s="1"/>
  <c r="E15" i="13"/>
  <c r="E28" i="13"/>
  <c r="G27" i="13"/>
  <c r="R32" i="13"/>
  <c r="S32" i="13" s="1"/>
  <c r="E31" i="13"/>
  <c r="R31" i="13" s="1"/>
  <c r="S31" i="13" s="1"/>
  <c r="N40" i="13"/>
  <c r="P40" i="13"/>
  <c r="T40" i="13"/>
  <c r="M40" i="13" l="1"/>
  <c r="H38" i="13"/>
  <c r="G43" i="13"/>
  <c r="E43" i="13" s="1"/>
  <c r="R43" i="13" s="1"/>
  <c r="S43" i="13" s="1"/>
  <c r="U40" i="13"/>
  <c r="K38" i="13"/>
  <c r="G42" i="13"/>
  <c r="E42" i="13" s="1"/>
  <c r="R42" i="13" s="1"/>
  <c r="S42" i="13" s="1"/>
  <c r="Q40" i="13"/>
  <c r="E39" i="13"/>
  <c r="R28" i="13"/>
  <c r="S28" i="13" s="1"/>
  <c r="E27" i="13"/>
  <c r="R27" i="13" s="1"/>
  <c r="S27" i="13" s="1"/>
  <c r="E13" i="13"/>
  <c r="E79" i="13"/>
  <c r="R15" i="13"/>
  <c r="S15" i="13" s="1"/>
  <c r="G38" i="13" l="1"/>
  <c r="R13" i="13"/>
  <c r="S13" i="13" s="1"/>
  <c r="G80" i="13" l="1"/>
  <c r="E38" i="13"/>
  <c r="G76" i="13"/>
  <c r="G77" i="13" s="1"/>
  <c r="E80" i="13" l="1"/>
  <c r="E76" i="13"/>
  <c r="E77" i="13" s="1"/>
</calcChain>
</file>

<file path=xl/comments1.xml><?xml version="1.0" encoding="utf-8"?>
<comments xmlns="http://schemas.openxmlformats.org/spreadsheetml/2006/main">
  <authors>
    <author>Автор</author>
  </authors>
  <commentList>
    <comment ref="K45" authorId="0" shapeId="0">
      <text>
        <r>
          <rPr>
            <b/>
            <sz val="36"/>
            <color indexed="81"/>
            <rFont val="Tahoma"/>
            <family val="2"/>
            <charset val="204"/>
          </rPr>
          <t>Минус БЭЛС</t>
        </r>
      </text>
    </comment>
    <comment ref="J47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Магнитэнерго и ООО Энергия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K47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Магнитнерго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50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Магнитэнерго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50" authorId="0" shapeId="0">
      <text>
        <r>
          <rPr>
            <sz val="22"/>
            <color indexed="81"/>
            <rFont val="Tahoma"/>
            <family val="2"/>
            <charset val="204"/>
          </rPr>
          <t>Минус Магнитэнерго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K44" authorId="0" shapeId="0">
      <text>
        <r>
          <rPr>
            <b/>
            <sz val="36"/>
            <color indexed="81"/>
            <rFont val="Tahoma"/>
            <family val="2"/>
            <charset val="204"/>
          </rPr>
          <t>Минус БЭЛС</t>
        </r>
      </text>
    </comment>
    <comment ref="J46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Магнитэнерго и ООО Энергия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K46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Магнитнерго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49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Магнитэнерго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49" authorId="0" shapeId="0">
      <text>
        <r>
          <rPr>
            <sz val="22"/>
            <color indexed="81"/>
            <rFont val="Tahoma"/>
            <family val="2"/>
            <charset val="204"/>
          </rPr>
          <t>Минус Магнитэнерго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K45" authorId="0" shapeId="0">
      <text>
        <r>
          <rPr>
            <b/>
            <sz val="36"/>
            <color indexed="81"/>
            <rFont val="Tahoma"/>
            <family val="2"/>
            <charset val="204"/>
          </rPr>
          <t>Минус БЭЛС</t>
        </r>
      </text>
    </comment>
    <comment ref="J47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Магнитэнерго и ООО Энергия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K47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Магнитнерго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50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Магнитэнерго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50" authorId="0" shapeId="0">
      <text>
        <r>
          <rPr>
            <sz val="22"/>
            <color indexed="81"/>
            <rFont val="Tahoma"/>
            <family val="2"/>
            <charset val="204"/>
          </rPr>
          <t>Минус Магнитэнерго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45" authorId="0" shapeId="0">
      <text>
        <r>
          <rPr>
            <b/>
            <sz val="36"/>
            <color indexed="81"/>
            <rFont val="Tahoma"/>
            <family val="2"/>
            <charset val="204"/>
          </rPr>
          <t>Минус БЭЛС</t>
        </r>
      </text>
    </comment>
    <comment ref="J47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Магнитэнерго и ООО Энергия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K47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Магнитнерго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50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Магнитэнерго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50" authorId="0" shapeId="0">
      <text>
        <r>
          <rPr>
            <sz val="22"/>
            <color indexed="81"/>
            <rFont val="Tahoma"/>
            <family val="2"/>
            <charset val="204"/>
          </rPr>
          <t>Минус Магнитэнерго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K45" authorId="0" shapeId="0">
      <text>
        <r>
          <rPr>
            <b/>
            <sz val="36"/>
            <color indexed="81"/>
            <rFont val="Tahoma"/>
            <family val="2"/>
            <charset val="204"/>
          </rPr>
          <t>Минус БЭЛС</t>
        </r>
      </text>
    </comment>
    <comment ref="J47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Магнитэнерго и ООО Энергия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K47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Магнитнерго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50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Магнитэнерго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50" authorId="0" shapeId="0">
      <text>
        <r>
          <rPr>
            <sz val="22"/>
            <color indexed="81"/>
            <rFont val="Tahoma"/>
            <family val="2"/>
            <charset val="204"/>
          </rPr>
          <t>Минус Магнитэнерго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K45" authorId="0" shapeId="0">
      <text>
        <r>
          <rPr>
            <b/>
            <sz val="36"/>
            <color indexed="81"/>
            <rFont val="Tahoma"/>
            <family val="2"/>
            <charset val="204"/>
          </rPr>
          <t>Минус БЭЛС</t>
        </r>
      </text>
    </comment>
    <comment ref="J47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Магнитэнерго и ООО Энергия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K47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Магнитнерго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50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Магнитэнерго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50" authorId="0" shapeId="0">
      <text>
        <r>
          <rPr>
            <sz val="22"/>
            <color indexed="81"/>
            <rFont val="Tahoma"/>
            <family val="2"/>
            <charset val="204"/>
          </rPr>
          <t>Минус Магнитэнерго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K45" authorId="0" shapeId="0">
      <text>
        <r>
          <rPr>
            <b/>
            <sz val="36"/>
            <color indexed="81"/>
            <rFont val="Tahoma"/>
            <family val="2"/>
            <charset val="204"/>
          </rPr>
          <t>Минус БЭЛС</t>
        </r>
      </text>
    </comment>
    <comment ref="J47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Магнитэнерго и ООО Энергия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K47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Магнитнерго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50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Магнитэнерго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50" authorId="0" shapeId="0">
      <text>
        <r>
          <rPr>
            <sz val="22"/>
            <color indexed="81"/>
            <rFont val="Tahoma"/>
            <family val="2"/>
            <charset val="204"/>
          </rPr>
          <t>Минус Магнитэнерго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K45" authorId="0" shapeId="0">
      <text>
        <r>
          <rPr>
            <b/>
            <sz val="36"/>
            <color indexed="81"/>
            <rFont val="Tahoma"/>
            <family val="2"/>
            <charset val="204"/>
          </rPr>
          <t>Минус БЭЛС</t>
        </r>
      </text>
    </comment>
    <comment ref="J47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Магнитэнерго и ООО Энергия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K47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Магнитнерго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50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Магнитэнерго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50" authorId="0" shapeId="0">
      <text>
        <r>
          <rPr>
            <sz val="22"/>
            <color indexed="81"/>
            <rFont val="Tahoma"/>
            <family val="2"/>
            <charset val="204"/>
          </rPr>
          <t>Минус Магнитэнерго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K44" authorId="0" shapeId="0">
      <text>
        <r>
          <rPr>
            <b/>
            <sz val="36"/>
            <color indexed="81"/>
            <rFont val="Tahoma"/>
            <family val="2"/>
            <charset val="204"/>
          </rPr>
          <t>Минус БЭЛС</t>
        </r>
      </text>
    </comment>
    <comment ref="J46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Магнитэнерго и ООО Энергия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K46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Магнитнерго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49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Магнитэнерго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49" authorId="0" shapeId="0">
      <text>
        <r>
          <rPr>
            <sz val="22"/>
            <color indexed="81"/>
            <rFont val="Tahoma"/>
            <family val="2"/>
            <charset val="204"/>
          </rPr>
          <t>Минус Магнитэнерго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K44" authorId="0" shapeId="0">
      <text>
        <r>
          <rPr>
            <b/>
            <sz val="36"/>
            <color indexed="81"/>
            <rFont val="Tahoma"/>
            <family val="2"/>
            <charset val="204"/>
          </rPr>
          <t>Минус БЭЛС</t>
        </r>
      </text>
    </comment>
    <comment ref="J46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Магнитэнерго и ООО Энергия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K46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Магнитнерго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49" authorId="0" shapeId="0">
      <text>
        <r>
          <rPr>
            <b/>
            <sz val="28"/>
            <color indexed="81"/>
            <rFont val="Tahoma"/>
            <family val="2"/>
            <charset val="204"/>
          </rPr>
          <t>Минус Магнитэнерго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49" authorId="0" shapeId="0">
      <text>
        <r>
          <rPr>
            <sz val="22"/>
            <color indexed="81"/>
            <rFont val="Tahoma"/>
            <family val="2"/>
            <charset val="204"/>
          </rPr>
          <t>Минус Магнитэнерго</t>
        </r>
      </text>
    </comment>
  </commentList>
</comments>
</file>

<file path=xl/sharedStrings.xml><?xml version="1.0" encoding="utf-8"?>
<sst xmlns="http://schemas.openxmlformats.org/spreadsheetml/2006/main" count="2895" uniqueCount="203">
  <si>
    <t>Показатели</t>
  </si>
  <si>
    <t>ВН</t>
  </si>
  <si>
    <t>СН1</t>
  </si>
  <si>
    <t>СН2</t>
  </si>
  <si>
    <t>НН</t>
  </si>
  <si>
    <t>2.1.</t>
  </si>
  <si>
    <t>2.3.1.</t>
  </si>
  <si>
    <t>2.3.2.</t>
  </si>
  <si>
    <t>2.3.3.</t>
  </si>
  <si>
    <t>2.3.4.</t>
  </si>
  <si>
    <t>2.4</t>
  </si>
  <si>
    <t>3</t>
  </si>
  <si>
    <t>%</t>
  </si>
  <si>
    <t>АО "МСК Энерго"</t>
  </si>
  <si>
    <t>Генеральный директор</t>
  </si>
  <si>
    <t>Приложение № Р7</t>
  </si>
  <si>
    <t xml:space="preserve">к Регламенту снятия показаний </t>
  </si>
  <si>
    <t>приборов и средств учета</t>
  </si>
  <si>
    <t>Протокол разногласий к балансу за январь 2019 года</t>
  </si>
  <si>
    <t>Московская обл.</t>
  </si>
  <si>
    <t>№ пп</t>
  </si>
  <si>
    <t>Ед.           измер.</t>
  </si>
  <si>
    <t>Факт</t>
  </si>
  <si>
    <t>По приборам учёта по ОС</t>
  </si>
  <si>
    <t xml:space="preserve">Без приборов учёта </t>
  </si>
  <si>
    <t>Всего</t>
  </si>
  <si>
    <t>Отпущено в сеть Исполнителя  (п.1.1+ п.1.2 +п.1.3+ п.1.4.);                    
в том числе</t>
  </si>
  <si>
    <t>кВт.ч</t>
  </si>
  <si>
    <t>1.1</t>
  </si>
  <si>
    <t>ВСЕГО отпущено в сеть Исполнителя из сети МОЭСК (1.1.1.+1.1.2.+1.1.3.)</t>
  </si>
  <si>
    <t>1.1.1.</t>
  </si>
  <si>
    <t>Отпущено в сеть Исполнителя из сетей МОЭСК по Восточному филиалу</t>
  </si>
  <si>
    <t>1.1.2.</t>
  </si>
  <si>
    <t>Отпущено в сеть Исполнителя из сетей МОЭСК по Северному филиалу</t>
  </si>
  <si>
    <t>1.1.3.</t>
  </si>
  <si>
    <t>Отпущено в сеть Исполнителя из сетей МОЭСК по Московским высоковольтным сетям Центрального энергоучета</t>
  </si>
  <si>
    <t>1.1.4.</t>
  </si>
  <si>
    <t>Отпущено в сеть Исполнителя из сетей МОЭСК по Южному филиалу</t>
  </si>
  <si>
    <t>1.1.5.</t>
  </si>
  <si>
    <t xml:space="preserve">Отпущено в сеть Исполнителя  из сетей ПАО "МОЭСК" по Северному филиалу через ОАО "РЖД" </t>
  </si>
  <si>
    <t>1.1.6.</t>
  </si>
  <si>
    <t xml:space="preserve">Отпущено в сеть Исполнителя  из сетей ПАО "МОЭСК" по Северному филиалу через ОООО "ТРАНСИНВЕСТЭЛЕКТРО" </t>
  </si>
  <si>
    <t>1.1.7.</t>
  </si>
  <si>
    <t xml:space="preserve">Отпущено в сеть Исполнителя  из сетей ПАО "МОЭСК" по Южному филиалу через ОАО "РЖД" </t>
  </si>
  <si>
    <t>1.1.8.</t>
  </si>
  <si>
    <t>Отпущено в сеть Исполнителя  из сетей ПАО "МОЭСК" по Южному филиалу через ООО "Межрайонная энергетическая компания"</t>
  </si>
  <si>
    <t>1.1.9.</t>
  </si>
  <si>
    <t xml:space="preserve">Отпущено в сеть Исполнителя  из сетей ПАО "МОЭСК" по Южному филиалу через ООО "Любэнергоснаб" </t>
  </si>
  <si>
    <t>1.2</t>
  </si>
  <si>
    <t>ВСЕГО отпущено  в сеть Исполнителя из сети МП МЭС филиала ОАО "ФСК ЕЭС" (1.2.1+1.2.2)</t>
  </si>
  <si>
    <t>1.2.1.</t>
  </si>
  <si>
    <t>Отпущено в сеть Исполнителя из сети  МП МЭС филиала ПАО "ФСК ЕЭС"</t>
  </si>
  <si>
    <t>1.2.2</t>
  </si>
  <si>
    <t>Отпущено в сеть Исполнителя  из сети МП МЭС филиала ПАО "ФСК ЕЭС" через сеть ТСО-потребителя (или потребителя)</t>
  </si>
  <si>
    <t>1.3</t>
  </si>
  <si>
    <t>ВСЕГО отпущено в сеть Исполнителя от Генерирующих компаний (ТЭЦ, ГЭС,ГРЭС) (1.3.1.+1.3.2.+1.3.3.)</t>
  </si>
  <si>
    <t>1.3.1</t>
  </si>
  <si>
    <t>Отпущено в сеть Исполнителя от Генерирующих компаний  (ТЭЦ, ГЭС,ГРЭС) ТЦ-21 ПАО "Мосэнерго" Химки, Долгопрудный</t>
  </si>
  <si>
    <t>1.3.2</t>
  </si>
  <si>
    <t>Отпущено в сеть Исполнителя от Генерирующих компаний                         (ТЭЦ, ГЭС,ГРЭС)</t>
  </si>
  <si>
    <t>1.3.3.</t>
  </si>
  <si>
    <t>Отпущено в сеть Исполнителя от  Генерирующих компаний (ТЭЦ, ГЭС,ГРЭС) через сеть потребителя</t>
  </si>
  <si>
    <t>1.4</t>
  </si>
  <si>
    <t>Отпущено всего в сеть Исполнителя из других сетей (п.1.4.1+1.4.2.)</t>
  </si>
  <si>
    <t>1.4.1.</t>
  </si>
  <si>
    <t>Отпущено в сеть Исполнителя из  смежных сетей ТСО АО "Мособлэнерго"</t>
  </si>
  <si>
    <t>1.4.2.</t>
  </si>
  <si>
    <t>Отпущено в сеть Исполнителя из  смежных сетей ТСО ООО "Межрайонная энергетическая компания"</t>
  </si>
  <si>
    <t>1.4.3.</t>
  </si>
  <si>
    <t>Отпущено в сеть Исполнителя из  смежных сетей ТСО АО "Энергокомплекс"</t>
  </si>
  <si>
    <t>1.4.4.</t>
  </si>
  <si>
    <t>Отпущено в сеть Исполнителя из  смежных сетей ТСО АО "ОЭК"</t>
  </si>
  <si>
    <t>1.4.5.</t>
  </si>
  <si>
    <t>Отпущено в сеть Исполнителя из смежных сетей АО Оборонэнерго</t>
  </si>
  <si>
    <t>1.4.6.</t>
  </si>
  <si>
    <t>Отпущено в сеть Исполнителя из смежных сетей ООО "ТРАНСИНВЕСТЭЛЕКТРО"</t>
  </si>
  <si>
    <t>2.</t>
  </si>
  <si>
    <t>ВСЕГО полезный отпуск : (п.2.1.+2.5.+2.6.+2.7.)</t>
  </si>
  <si>
    <t>Потребителям Заказчика ( в том числе:  п.2.2.+2.3.+2.4.)</t>
  </si>
  <si>
    <t>2.2.</t>
  </si>
  <si>
    <t>Потребителям, обслуживаемым подрядными организациями 
(ДЭСК; ТСО ОАО "ЭСКМО")</t>
  </si>
  <si>
    <t>2.2.1.</t>
  </si>
  <si>
    <t>В.т.ч. Собственное потребление Исполнителя</t>
  </si>
  <si>
    <t>2.3.</t>
  </si>
  <si>
    <t>Потребителям, обслуживаемым отделениями Заказчика 
(п.2.3.1+2.3.2.+2.3.3+ 2.3.4.)</t>
  </si>
  <si>
    <t xml:space="preserve"> ВСЕГО потребителям, обслуживаемым отделениями ТО  (п.2.3.1.1.+2.3.1.2.+2.3.1.3.+2.3.1.4.+2.3.1.5.+2.3.1.6.)</t>
  </si>
  <si>
    <t>2.3.1.1.</t>
  </si>
  <si>
    <t>Потребителям, обслуживаемым отделениями Заказчика Восточное ТО</t>
  </si>
  <si>
    <t>2.3.1.2.</t>
  </si>
  <si>
    <t>Потребителям, обслуживаемым отделениями Заказчика Дмитровское ТО</t>
  </si>
  <si>
    <t>2.3.1.3.</t>
  </si>
  <si>
    <t>Потребителям, обслуживаемым отделениями Заказчика Северное ТО (Лобня, Юбилейный, Королев, Дмитров)</t>
  </si>
  <si>
    <t>2.3.1.4.</t>
  </si>
  <si>
    <t>Потребителям, обслуживаемым отделениями Заказчика Северное ТО (г. Москва)</t>
  </si>
  <si>
    <t>2.3.1.5.</t>
  </si>
  <si>
    <t>Потребителям, обслуживаемым отделениями Заказчика Западное ТО</t>
  </si>
  <si>
    <t>2.3.1.6.</t>
  </si>
  <si>
    <t>Потребителям, обслуживаемым отделениями Заказчика Зеленоградское ТО</t>
  </si>
  <si>
    <t>2.3.1.7.</t>
  </si>
  <si>
    <t>Потребителям, обслуживаемым отделениями Заказчика Солнечногорское ТО</t>
  </si>
  <si>
    <t>2.3.1.8.</t>
  </si>
  <si>
    <t>Потребителям, обслуживаемым отделениями Заказчика Ногинское ТО</t>
  </si>
  <si>
    <t>2.3.1.9.</t>
  </si>
  <si>
    <t>Потребителям, обслуживаемым отделениями Заказчика  Южное ТО</t>
  </si>
  <si>
    <t>2.3.1.10.</t>
  </si>
  <si>
    <t>Потребителям, обслуживаемым отделениями Заказчика  Шатурское ТО</t>
  </si>
  <si>
    <t>2.3.1.11.</t>
  </si>
  <si>
    <t>Потребителям, обслуживаемым отделениями Заказчика  Подольское ТО</t>
  </si>
  <si>
    <t>2.3.1.12.</t>
  </si>
  <si>
    <t>В.т.ч.Собственное потребление Исполнителя</t>
  </si>
  <si>
    <t>ВСЕГО потребителям, обслуживаемым ГО (п.2.3.2.1.+2.3.2.2.+2.3.2.3.+2.3.2.4.)</t>
  </si>
  <si>
    <t>2.3.2.1.</t>
  </si>
  <si>
    <t xml:space="preserve"> Потребителям, обслуживаемым Северо-Западным отделением</t>
  </si>
  <si>
    <t>2.3.2.2.</t>
  </si>
  <si>
    <t xml:space="preserve"> Потребителям, обслуживаемым Северным отделением </t>
  </si>
  <si>
    <t>2.3.2.3.</t>
  </si>
  <si>
    <t xml:space="preserve"> Потребителям, обслуживаемым _____________________________</t>
  </si>
  <si>
    <t>2.3.2.4.</t>
  </si>
  <si>
    <t>Потребителям, обслуживаемым _____________________________</t>
  </si>
  <si>
    <t>2.3.2.5.</t>
  </si>
  <si>
    <t>Потребителям, обслуживаемым ООРП</t>
  </si>
  <si>
    <t>Потребителям, обслуживаемым ОКП</t>
  </si>
  <si>
    <t>Собственные нужды АО "Мосэнергосбыт"</t>
  </si>
  <si>
    <t>2.5.</t>
  </si>
  <si>
    <t>ВСЕГО транзит (п.2.5.1.+2.5.2.+2.5.3.+2.5.4.+2.5.5.)</t>
  </si>
  <si>
    <t>2.5.1.</t>
  </si>
  <si>
    <t>Транзит в  АО "Мособлэнерго"  сеть</t>
  </si>
  <si>
    <t>2.5.2.</t>
  </si>
  <si>
    <t>Транзит в  ООО "ОЭС"  сеть</t>
  </si>
  <si>
    <t>2.5.3</t>
  </si>
  <si>
    <t>Транзит в  ПАО "МОЭСК" сеть</t>
  </si>
  <si>
    <t>2.5.4</t>
  </si>
  <si>
    <t>Транзит в  АО "Оборонэнерго"  сеть</t>
  </si>
  <si>
    <t>2.5.5</t>
  </si>
  <si>
    <t>Транзит в АО "Энергосервис"  сеть</t>
  </si>
  <si>
    <t>2.6.</t>
  </si>
  <si>
    <t>Потребителям других энергосбытовых организаций           
(Не абоненты Заказчика)</t>
  </si>
  <si>
    <t>2.7.</t>
  </si>
  <si>
    <t>Потребителям Заказчика по договору купли продажи ЗАО БЭЛС, Магнит Энерго, Энергия</t>
  </si>
  <si>
    <t>2.7.1</t>
  </si>
  <si>
    <t>в том числе ООО Энергия</t>
  </si>
  <si>
    <t>2.7.2</t>
  </si>
  <si>
    <t>в том числе ООО "МагнитЭнерго"</t>
  </si>
  <si>
    <t>2.7.3</t>
  </si>
  <si>
    <t>в том числе ЗАО "БЭЛС"</t>
  </si>
  <si>
    <t>Потери в сетях факт:</t>
  </si>
  <si>
    <t>(п.1. - п.2.)</t>
  </si>
  <si>
    <t>4</t>
  </si>
  <si>
    <t>(п.3/п.1)*100</t>
  </si>
  <si>
    <t>Потери в сетях к оплате:</t>
  </si>
  <si>
    <t>5</t>
  </si>
  <si>
    <t>Объем э/э для оплаты по договору по передаче э/э всего</t>
  </si>
  <si>
    <t>Потери в объеме "минус" 3 534 650 кВт*ч переходят в расчет следующего отчетного периода</t>
  </si>
  <si>
    <t>Заказчик</t>
  </si>
  <si>
    <t>Исполнитель 1</t>
  </si>
  <si>
    <t>Исполнитель 2</t>
  </si>
  <si>
    <t>АО "Мосэнергосбыт"</t>
  </si>
  <si>
    <t>ПАО "МОЭСК"</t>
  </si>
  <si>
    <t>АО "МСК ЭНЕРГО"</t>
  </si>
  <si>
    <t>________________________</t>
  </si>
  <si>
    <t xml:space="preserve">_________________________И.О.Ф.             </t>
  </si>
  <si>
    <t>____________А. В. Прокопенко</t>
  </si>
  <si>
    <t>м.п.</t>
  </si>
  <si>
    <t>Протокол разногласий к балансу за февраль 2019 года</t>
  </si>
  <si>
    <t xml:space="preserve">Отпущено в сеть Исполнителя  из сетей ПАО "МОЭСК" по Северному филиалу через ООО "ЦК энерго" </t>
  </si>
  <si>
    <t>Отпущено в сеть Исполнителя от Генерирующих компаний  (ТЭЦ, ГЭС,ГРЭС) ТЭЦ-21, ТЭЦ-27 ПАО "Мосэнерго" Химки, Долгопрудный</t>
  </si>
  <si>
    <t>1.4.7.</t>
  </si>
  <si>
    <t>Отпущено в сеть Исполнителя из смежных сетей ООО "Вертикаль"</t>
  </si>
  <si>
    <t>2.5.6</t>
  </si>
  <si>
    <t>Транзит в ООО "Вертикаль"  сеть</t>
  </si>
  <si>
    <t>Отрицательный объем потерь прошлого расчетного периода</t>
  </si>
  <si>
    <t>6</t>
  </si>
  <si>
    <t>Потери в сетях с учетом отрицательного объема прошлого периода:</t>
  </si>
  <si>
    <t>(п.3. + п.5.)</t>
  </si>
  <si>
    <t>7</t>
  </si>
  <si>
    <t>(п.6/п.1)*100</t>
  </si>
  <si>
    <t>8</t>
  </si>
  <si>
    <t>9</t>
  </si>
  <si>
    <t>10</t>
  </si>
  <si>
    <t>Потери в объеме "минус" 1 017 733 кВт*ч переходят в расчет следующего отчетного периода</t>
  </si>
  <si>
    <t>Протокол разногласий к балансу за март 2019 года</t>
  </si>
  <si>
    <t>Потери к оплате с учетом отрицательных потерь в объеме "минус" 1 017 733 кВт*ч предидущего отчетного периода</t>
  </si>
  <si>
    <t>Протокол разногласий к Балансу за апрель 2019 года</t>
  </si>
  <si>
    <t>2.6.1</t>
  </si>
  <si>
    <t>в том числе ПАО "РЭСК"</t>
  </si>
  <si>
    <t>Баланс за май 2019 года</t>
  </si>
  <si>
    <t>Потребителям, обслуживаемым отделениями Заказчика Каширское ТО</t>
  </si>
  <si>
    <t>Транзит в АО "МСК Энерго" г. Москва  сеть</t>
  </si>
  <si>
    <t>в том числе ООО "ПрофСервисТрейд"</t>
  </si>
  <si>
    <t>2.7.4</t>
  </si>
  <si>
    <t>Протокол разногласий к балансу за июнь 2019 года</t>
  </si>
  <si>
    <t>Баланс за июль 2019 года</t>
  </si>
  <si>
    <t>Переток в АО "МСК Энерго"  г. Москва</t>
  </si>
  <si>
    <t>Баланс за август 2019 года</t>
  </si>
  <si>
    <t>в том числе ЗАО "МТР"</t>
  </si>
  <si>
    <t>2.7.5</t>
  </si>
  <si>
    <t>Баланс за сентябрь 2019 года</t>
  </si>
  <si>
    <t>Отпущено в сеть Исполнителя из смежных сетей ООО "ЦК Энерго"</t>
  </si>
  <si>
    <t>в том числе ЗАО "Центр-3"</t>
  </si>
  <si>
    <t>2.7.6</t>
  </si>
  <si>
    <t>Баланс за октябрь 2019 года</t>
  </si>
  <si>
    <t>Протокол разногласий к Балансу за ноябрь 2019 года</t>
  </si>
  <si>
    <t>Протокол разногласий к Балансу за декабрь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</si>
</sst>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b/>
      <sz val="42"/>
      <name val="Times New Roman"/>
      <family val="1"/>
      <charset val="204"/>
    </font>
    <font>
      <sz val="42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2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36"/>
      <name val="Times New Roman"/>
      <family val="1"/>
      <charset val="204"/>
    </font>
    <font>
      <sz val="32"/>
      <name val="Times New Roman"/>
      <family val="1"/>
      <charset val="204"/>
    </font>
    <font>
      <sz val="12"/>
      <name val="Times New Roman"/>
      <family val="1"/>
      <charset val="204"/>
    </font>
    <font>
      <b/>
      <sz val="36"/>
      <color indexed="81"/>
      <name val="Tahoma"/>
      <family val="2"/>
      <charset val="204"/>
    </font>
    <font>
      <b/>
      <sz val="2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22"/>
      <color indexed="81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1FD9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</cellStyleXfs>
  <cellXfs count="187">
    <xf numFmtId="0" fontId="0" fillId="0" borderId="0" xfId="0"/>
    <xf numFmtId="0" fontId="4" fillId="0" borderId="0" xfId="0" applyFont="1"/>
    <xf numFmtId="0" fontId="0" fillId="0" borderId="0" xfId="0" applyFont="1"/>
    <xf numFmtId="0" fontId="5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3" fontId="5" fillId="0" borderId="0" xfId="0" applyNumberFormat="1" applyFont="1" applyFill="1"/>
    <xf numFmtId="49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3" fontId="8" fillId="5" borderId="4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3" fontId="5" fillId="6" borderId="4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7" borderId="0" xfId="0" applyNumberFormat="1" applyFont="1" applyFill="1"/>
    <xf numFmtId="3" fontId="5" fillId="8" borderId="0" xfId="0" applyNumberFormat="1" applyFont="1" applyFill="1"/>
    <xf numFmtId="3" fontId="5" fillId="10" borderId="0" xfId="0" applyNumberFormat="1" applyFont="1" applyFill="1"/>
    <xf numFmtId="3" fontId="8" fillId="5" borderId="1" xfId="0" applyNumberFormat="1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0" fontId="8" fillId="5" borderId="4" xfId="0" applyNumberFormat="1" applyFont="1" applyFill="1" applyBorder="1" applyAlignment="1">
      <alignment horizontal="center" vertical="center" wrapText="1"/>
    </xf>
    <xf numFmtId="3" fontId="10" fillId="5" borderId="4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1" fontId="5" fillId="6" borderId="4" xfId="0" applyNumberFormat="1" applyFont="1" applyFill="1" applyBorder="1" applyAlignment="1">
      <alignment horizontal="center" vertical="center" wrapText="1"/>
    </xf>
    <xf numFmtId="0" fontId="5" fillId="6" borderId="4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3" fontId="12" fillId="2" borderId="0" xfId="0" applyNumberFormat="1" applyFont="1" applyFill="1"/>
    <xf numFmtId="0" fontId="12" fillId="3" borderId="0" xfId="0" applyFont="1" applyFill="1"/>
    <xf numFmtId="0" fontId="9" fillId="0" borderId="0" xfId="0" applyFont="1" applyFill="1"/>
    <xf numFmtId="3" fontId="13" fillId="0" borderId="0" xfId="0" applyNumberFormat="1" applyFont="1" applyFill="1"/>
    <xf numFmtId="0" fontId="14" fillId="2" borderId="0" xfId="0" applyFont="1" applyFill="1"/>
    <xf numFmtId="1" fontId="5" fillId="2" borderId="4" xfId="0" applyNumberFormat="1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0" fontId="8" fillId="6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3" fontId="8" fillId="6" borderId="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15" fillId="0" borderId="0" xfId="0" applyFont="1" applyFill="1"/>
    <xf numFmtId="0" fontId="8" fillId="3" borderId="0" xfId="0" applyFont="1" applyFill="1"/>
    <xf numFmtId="3" fontId="5" fillId="6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3" fontId="8" fillId="6" borderId="1" xfId="0" applyNumberFormat="1" applyFont="1" applyFill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vertical="center" wrapText="1"/>
    </xf>
    <xf numFmtId="44" fontId="8" fillId="5" borderId="10" xfId="1" applyFont="1" applyFill="1" applyBorder="1" applyAlignment="1">
      <alignment horizontal="left" vertical="center"/>
    </xf>
    <xf numFmtId="44" fontId="8" fillId="5" borderId="3" xfId="1" applyFont="1" applyFill="1" applyBorder="1" applyAlignment="1">
      <alignment horizontal="left" wrapText="1"/>
    </xf>
    <xf numFmtId="0" fontId="9" fillId="11" borderId="0" xfId="0" applyFont="1" applyFill="1"/>
    <xf numFmtId="44" fontId="8" fillId="5" borderId="10" xfId="1" applyFont="1" applyFill="1" applyBorder="1" applyAlignment="1">
      <alignment horizontal="left" wrapText="1"/>
    </xf>
    <xf numFmtId="3" fontId="5" fillId="3" borderId="0" xfId="0" applyNumberFormat="1" applyFont="1" applyFill="1"/>
    <xf numFmtId="0" fontId="8" fillId="4" borderId="1" xfId="0" applyNumberFormat="1" applyFont="1" applyFill="1" applyBorder="1" applyAlignment="1">
      <alignment horizontal="left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1" fontId="8" fillId="4" borderId="5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/>
    <xf numFmtId="0" fontId="8" fillId="6" borderId="1" xfId="0" applyFont="1" applyFill="1" applyBorder="1" applyAlignment="1">
      <alignment horizontal="center" vertical="center" wrapText="1"/>
    </xf>
    <xf numFmtId="49" fontId="17" fillId="9" borderId="0" xfId="0" applyNumberFormat="1" applyFont="1" applyFill="1" applyBorder="1" applyAlignment="1">
      <alignment horizontal="left" vertical="center"/>
    </xf>
    <xf numFmtId="49" fontId="8" fillId="9" borderId="0" xfId="0" applyNumberFormat="1" applyFont="1" applyFill="1" applyBorder="1" applyAlignment="1">
      <alignment horizontal="left" vertical="center" wrapText="1"/>
    </xf>
    <xf numFmtId="0" fontId="8" fillId="9" borderId="0" xfId="0" applyNumberFormat="1" applyFont="1" applyFill="1" applyBorder="1" applyAlignment="1">
      <alignment horizontal="center" vertical="center" wrapText="1"/>
    </xf>
    <xf numFmtId="1" fontId="8" fillId="9" borderId="0" xfId="0" applyNumberFormat="1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3" fontId="8" fillId="9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5" fillId="2" borderId="0" xfId="0" applyFont="1" applyFill="1"/>
    <xf numFmtId="0" fontId="12" fillId="2" borderId="0" xfId="0" applyFont="1" applyFill="1"/>
    <xf numFmtId="0" fontId="18" fillId="2" borderId="0" xfId="0" applyFont="1" applyFill="1"/>
    <xf numFmtId="0" fontId="18" fillId="0" borderId="0" xfId="0" applyFont="1"/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justify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10" fillId="2" borderId="0" xfId="0" applyFont="1" applyFill="1"/>
    <xf numFmtId="0" fontId="9" fillId="0" borderId="0" xfId="0" applyFont="1" applyAlignment="1">
      <alignment horizontal="center"/>
    </xf>
    <xf numFmtId="0" fontId="19" fillId="0" borderId="0" xfId="0" applyFont="1"/>
    <xf numFmtId="0" fontId="16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44" fontId="8" fillId="5" borderId="3" xfId="1" applyFont="1" applyFill="1" applyBorder="1" applyAlignment="1">
      <alignment horizontal="left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44" fontId="8" fillId="5" borderId="3" xfId="1" applyFont="1" applyFill="1" applyBorder="1" applyAlignment="1">
      <alignment horizontal="left" wrapText="1"/>
    </xf>
    <xf numFmtId="0" fontId="12" fillId="12" borderId="0" xfId="0" applyFont="1" applyFill="1"/>
    <xf numFmtId="3" fontId="12" fillId="12" borderId="0" xfId="0" applyNumberFormat="1" applyFont="1" applyFill="1"/>
    <xf numFmtId="3" fontId="12" fillId="0" borderId="0" xfId="0" applyNumberFormat="1" applyFont="1" applyFill="1"/>
    <xf numFmtId="0" fontId="8" fillId="0" borderId="0" xfId="0" applyFont="1" applyFill="1"/>
    <xf numFmtId="0" fontId="8" fillId="7" borderId="0" xfId="0" applyFont="1" applyFill="1"/>
    <xf numFmtId="0" fontId="5" fillId="7" borderId="0" xfId="0" applyFont="1" applyFill="1"/>
    <xf numFmtId="49" fontId="8" fillId="4" borderId="5" xfId="0" applyNumberFormat="1" applyFont="1" applyFill="1" applyBorder="1" applyAlignment="1">
      <alignment horizontal="center" vertical="center" wrapText="1"/>
    </xf>
    <xf numFmtId="1" fontId="9" fillId="0" borderId="0" xfId="0" applyNumberFormat="1" applyFont="1"/>
    <xf numFmtId="0" fontId="0" fillId="0" borderId="0" xfId="0" applyFont="1" applyAlignment="1">
      <alignment horizontal="center"/>
    </xf>
    <xf numFmtId="0" fontId="8" fillId="5" borderId="3" xfId="0" applyNumberFormat="1" applyFont="1" applyFill="1" applyBorder="1" applyAlignment="1">
      <alignment horizontal="left" vertical="center" wrapText="1"/>
    </xf>
    <xf numFmtId="44" fontId="8" fillId="5" borderId="3" xfId="1" applyFont="1" applyFill="1" applyBorder="1" applyAlignment="1">
      <alignment horizontal="left" wrapText="1"/>
    </xf>
    <xf numFmtId="0" fontId="8" fillId="0" borderId="4" xfId="0" applyNumberFormat="1" applyFont="1" applyBorder="1" applyAlignment="1">
      <alignment horizontal="center" vertical="center" wrapText="1"/>
    </xf>
    <xf numFmtId="0" fontId="12" fillId="0" borderId="0" xfId="0" applyFont="1" applyFill="1"/>
    <xf numFmtId="0" fontId="12" fillId="7" borderId="0" xfId="0" applyFont="1" applyFill="1"/>
    <xf numFmtId="0" fontId="8" fillId="0" borderId="4" xfId="0" applyNumberFormat="1" applyFont="1" applyBorder="1" applyAlignment="1">
      <alignment horizontal="center" vertical="center" wrapText="1"/>
    </xf>
    <xf numFmtId="0" fontId="8" fillId="5" borderId="3" xfId="0" applyNumberFormat="1" applyFont="1" applyFill="1" applyBorder="1" applyAlignment="1">
      <alignment horizontal="left" vertical="center" wrapText="1"/>
    </xf>
    <xf numFmtId="44" fontId="8" fillId="5" borderId="3" xfId="1" applyFont="1" applyFill="1" applyBorder="1" applyAlignment="1">
      <alignment horizontal="left" wrapText="1"/>
    </xf>
    <xf numFmtId="44" fontId="8" fillId="5" borderId="10" xfId="1" applyFont="1" applyFill="1" applyBorder="1" applyAlignment="1">
      <alignment horizontal="left"/>
    </xf>
    <xf numFmtId="0" fontId="8" fillId="5" borderId="3" xfId="0" applyNumberFormat="1" applyFont="1" applyFill="1" applyBorder="1" applyAlignment="1">
      <alignment horizontal="left" vertical="center" wrapText="1"/>
    </xf>
    <xf numFmtId="44" fontId="8" fillId="5" borderId="3" xfId="1" applyFont="1" applyFill="1" applyBorder="1" applyAlignment="1">
      <alignment horizontal="left" wrapText="1"/>
    </xf>
    <xf numFmtId="0" fontId="8" fillId="0" borderId="4" xfId="0" applyNumberFormat="1" applyFont="1" applyBorder="1" applyAlignment="1">
      <alignment horizontal="center" vertical="center" wrapText="1"/>
    </xf>
    <xf numFmtId="0" fontId="12" fillId="13" borderId="0" xfId="0" applyFont="1" applyFill="1"/>
    <xf numFmtId="0" fontId="8" fillId="0" borderId="4" xfId="0" applyNumberFormat="1" applyFont="1" applyBorder="1" applyAlignment="1">
      <alignment horizontal="center" vertical="center" wrapText="1"/>
    </xf>
    <xf numFmtId="0" fontId="8" fillId="5" borderId="3" xfId="0" applyNumberFormat="1" applyFont="1" applyFill="1" applyBorder="1" applyAlignment="1">
      <alignment horizontal="left" vertical="center" wrapText="1"/>
    </xf>
    <xf numFmtId="44" fontId="8" fillId="5" borderId="3" xfId="1" applyFont="1" applyFill="1" applyBorder="1" applyAlignment="1">
      <alignment horizontal="left" wrapText="1"/>
    </xf>
    <xf numFmtId="0" fontId="12" fillId="14" borderId="0" xfId="0" applyFont="1" applyFill="1"/>
    <xf numFmtId="3" fontId="9" fillId="0" borderId="0" xfId="0" applyNumberFormat="1" applyFont="1" applyFill="1"/>
    <xf numFmtId="0" fontId="8" fillId="5" borderId="3" xfId="0" applyNumberFormat="1" applyFont="1" applyFill="1" applyBorder="1" applyAlignment="1">
      <alignment horizontal="left" vertical="center" wrapText="1"/>
    </xf>
    <xf numFmtId="44" fontId="8" fillId="5" borderId="3" xfId="1" applyFont="1" applyFill="1" applyBorder="1" applyAlignment="1">
      <alignment horizontal="left" wrapText="1"/>
    </xf>
    <xf numFmtId="0" fontId="8" fillId="0" borderId="4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8" fillId="5" borderId="3" xfId="0" applyNumberFormat="1" applyFont="1" applyFill="1" applyBorder="1" applyAlignment="1">
      <alignment horizontal="left" vertical="center" wrapText="1"/>
    </xf>
    <xf numFmtId="44" fontId="8" fillId="5" borderId="3" xfId="1" applyFont="1" applyFill="1" applyBorder="1" applyAlignment="1">
      <alignment horizontal="left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5" borderId="3" xfId="0" applyNumberFormat="1" applyFont="1" applyFill="1" applyBorder="1" applyAlignment="1">
      <alignment horizontal="left" vertical="center" wrapText="1"/>
    </xf>
    <xf numFmtId="44" fontId="8" fillId="5" borderId="3" xfId="1" applyFont="1" applyFill="1" applyBorder="1" applyAlignment="1">
      <alignment horizontal="left" wrapText="1"/>
    </xf>
    <xf numFmtId="4" fontId="5" fillId="0" borderId="0" xfId="0" applyNumberFormat="1" applyFont="1" applyFill="1"/>
    <xf numFmtId="0" fontId="8" fillId="5" borderId="3" xfId="0" applyNumberFormat="1" applyFont="1" applyFill="1" applyBorder="1" applyAlignment="1">
      <alignment horizontal="left" vertical="center" wrapText="1"/>
    </xf>
    <xf numFmtId="44" fontId="8" fillId="5" borderId="3" xfId="1" applyFont="1" applyFill="1" applyBorder="1" applyAlignment="1">
      <alignment horizontal="left" wrapText="1"/>
    </xf>
    <xf numFmtId="0" fontId="8" fillId="0" borderId="4" xfId="0" applyNumberFormat="1" applyFont="1" applyBorder="1" applyAlignment="1">
      <alignment horizontal="center" vertical="center" wrapText="1"/>
    </xf>
    <xf numFmtId="3" fontId="12" fillId="7" borderId="0" xfId="0" applyNumberFormat="1" applyFont="1" applyFill="1"/>
    <xf numFmtId="0" fontId="8" fillId="0" borderId="4" xfId="0" applyNumberFormat="1" applyFont="1" applyBorder="1" applyAlignment="1">
      <alignment horizontal="center" vertical="center" wrapText="1"/>
    </xf>
    <xf numFmtId="0" fontId="8" fillId="5" borderId="3" xfId="0" applyNumberFormat="1" applyFont="1" applyFill="1" applyBorder="1" applyAlignment="1">
      <alignment horizontal="left" vertical="center" wrapText="1"/>
    </xf>
    <xf numFmtId="44" fontId="8" fillId="5" borderId="3" xfId="1" applyFont="1" applyFill="1" applyBorder="1" applyAlignment="1">
      <alignment horizontal="left" wrapText="1"/>
    </xf>
    <xf numFmtId="0" fontId="5" fillId="0" borderId="0" xfId="0" applyFont="1" applyFill="1"/>
    <xf numFmtId="49" fontId="8" fillId="5" borderId="2" xfId="0" applyNumberFormat="1" applyFont="1" applyFill="1" applyBorder="1" applyAlignment="1">
      <alignment horizontal="left" vertical="center" wrapText="1"/>
    </xf>
    <xf numFmtId="49" fontId="8" fillId="5" borderId="3" xfId="0" applyNumberFormat="1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/>
    </xf>
    <xf numFmtId="0" fontId="16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8" fillId="4" borderId="4" xfId="0" applyNumberFormat="1" applyFont="1" applyFill="1" applyBorder="1" applyAlignment="1">
      <alignment horizontal="left" vertical="center" wrapText="1"/>
    </xf>
    <xf numFmtId="0" fontId="8" fillId="4" borderId="5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8" fillId="5" borderId="2" xfId="0" applyNumberFormat="1" applyFont="1" applyFill="1" applyBorder="1" applyAlignment="1">
      <alignment horizontal="left" vertical="center" wrapText="1"/>
    </xf>
    <xf numFmtId="0" fontId="8" fillId="5" borderId="3" xfId="0" applyNumberFormat="1" applyFont="1" applyFill="1" applyBorder="1" applyAlignment="1">
      <alignment horizontal="left" vertical="center" wrapText="1"/>
    </xf>
    <xf numFmtId="44" fontId="8" fillId="5" borderId="2" xfId="1" applyFont="1" applyFill="1" applyBorder="1" applyAlignment="1">
      <alignment horizontal="left" wrapText="1"/>
    </xf>
    <xf numFmtId="44" fontId="8" fillId="5" borderId="3" xfId="1" applyFont="1" applyFill="1" applyBorder="1" applyAlignment="1">
      <alignment horizontal="left" wrapText="1"/>
    </xf>
    <xf numFmtId="0" fontId="8" fillId="4" borderId="2" xfId="0" applyNumberFormat="1" applyFont="1" applyFill="1" applyBorder="1" applyAlignment="1">
      <alignment vertical="center" wrapText="1"/>
    </xf>
    <xf numFmtId="0" fontId="8" fillId="4" borderId="3" xfId="0" applyNumberFormat="1" applyFont="1" applyFill="1" applyBorder="1" applyAlignment="1">
      <alignment vertical="center" wrapText="1"/>
    </xf>
    <xf numFmtId="0" fontId="8" fillId="5" borderId="2" xfId="0" applyNumberFormat="1" applyFont="1" applyFill="1" applyBorder="1" applyAlignment="1">
      <alignment horizontal="left" vertical="justify" wrapText="1"/>
    </xf>
    <xf numFmtId="0" fontId="8" fillId="5" borderId="3" xfId="0" applyNumberFormat="1" applyFont="1" applyFill="1" applyBorder="1" applyAlignment="1">
      <alignment horizontal="left" vertical="justify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9" borderId="2" xfId="0" applyNumberFormat="1" applyFont="1" applyFill="1" applyBorder="1" applyAlignment="1">
      <alignment horizontal="left" vertical="center" wrapText="1"/>
    </xf>
    <xf numFmtId="0" fontId="5" fillId="9" borderId="3" xfId="0" applyNumberFormat="1" applyFont="1" applyFill="1" applyBorder="1" applyAlignment="1">
      <alignment horizontal="left" vertical="center" wrapText="1"/>
    </xf>
    <xf numFmtId="0" fontId="8" fillId="4" borderId="2" xfId="0" applyNumberFormat="1" applyFont="1" applyFill="1" applyBorder="1" applyAlignment="1">
      <alignment horizontal="left" vertical="center" wrapText="1"/>
    </xf>
    <xf numFmtId="0" fontId="8" fillId="4" borderId="3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8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justify"/>
    </xf>
    <xf numFmtId="0" fontId="0" fillId="0" borderId="0" xfId="0" applyFont="1" applyAlignment="1"/>
    <xf numFmtId="0" fontId="5" fillId="13" borderId="2" xfId="0" applyNumberFormat="1" applyFont="1" applyFill="1" applyBorder="1" applyAlignment="1">
      <alignment horizontal="left" vertical="center" wrapText="1"/>
    </xf>
    <xf numFmtId="0" fontId="5" fillId="13" borderId="3" xfId="0" applyNumberFormat="1" applyFont="1" applyFill="1" applyBorder="1" applyAlignment="1">
      <alignment horizontal="left" vertical="center" wrapText="1"/>
    </xf>
    <xf numFmtId="3" fontId="5" fillId="15" borderId="0" xfId="0" applyNumberFormat="1" applyFont="1" applyFill="1"/>
    <xf numFmtId="0" fontId="12" fillId="15" borderId="0" xfId="0" applyFont="1" applyFill="1"/>
    <xf numFmtId="0" fontId="8" fillId="15" borderId="0" xfId="0" applyFont="1" applyFill="1"/>
    <xf numFmtId="0" fontId="5" fillId="15" borderId="0" xfId="0" applyFont="1" applyFill="1"/>
  </cellXfs>
  <cellStyles count="4">
    <cellStyle name="Денежный" xfId="1" builtinId="4"/>
    <cellStyle name="Обычный" xfId="0" builtinId="0"/>
    <cellStyle name="Обычный 4" xfId="3"/>
    <cellStyle name="Обычный 5" xfId="2"/>
  </cellStyles>
  <dxfs count="12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1;&#1085;&#1074;&#1072;&#1088;&#1100;_19/&#1055;&#1088;&#1086;&#1090;&#1086;&#1082;&#1086;&#1083;%20&#1088;&#1072;&#1079;&#1085;&#1086;&#1075;&#1083;&#1072;&#1089;&#1080;&#1081;%20&#1082;%20&#1041;&#1072;&#1083;&#1072;&#1085;&#1089;%20&#1040;&#1054;%20&#1052;&#1057;&#1050;%20&#1069;&#1085;&#1077;&#1088;&#1075;&#1086;%20&#1103;&#1085;&#1074;&#1072;&#1088;&#1100;_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2;&#1090;&#1103;&#1073;&#1088;&#1100;_19/&#1041;&#1072;&#1083;&#1072;&#1085;&#1089;%20&#1040;&#1054;%20&#1052;&#1057;&#1050;%20&#1069;&#1085;&#1077;&#1088;&#1075;&#1086;%20&#1086;&#1082;&#1090;&#1103;&#1073;&#1088;&#1100;_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86;&#1103;&#1073;&#1088;&#1100;_19/&#1055;&#1088;&#1086;&#1090;&#1086;&#1082;&#1086;&#1083;%20&#1088;&#1072;&#1079;&#1085;&#1086;&#1075;&#1083;&#1072;&#1089;&#1080;&#1081;%20&#1082;%20&#1041;&#1072;&#1083;&#1072;&#1085;&#1089;&#1091;%20&#1040;&#1054;%20&#1052;&#1057;&#1050;%20&#1069;&#1085;&#1077;&#1088;&#1075;&#1086;%20&#1085;&#1086;&#1103;&#1073;&#1088;&#1100;_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77;&#1082;&#1072;&#1073;&#1088;&#1100;_19/&#1055;&#1088;&#1086;&#1090;&#1086;&#1082;&#1086;&#1083;%20&#1088;&#1072;&#1079;&#1085;&#1086;&#1075;&#1083;&#1072;&#1089;&#1080;&#1081;%20&#1082;%20&#1041;&#1072;&#1083;&#1072;&#1085;&#1089;&#1091;%20&#1040;&#1054;%20&#1052;&#1057;&#1050;%20&#1069;&#1085;&#1077;&#1088;&#1075;&#1086;%20&#1076;&#1077;&#1082;&#1072;&#1073;&#1088;&#1100;_19%20&#1057;&#1082;&#1086;&#1088;&#1088;&#1077;&#1082;&#1090;&#1080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77;&#1074;&#1088;&#1072;&#1083;&#1100;_19/&#1055;&#1088;&#1086;&#1090;&#1086;&#1082;&#1086;&#1083;%20&#1088;&#1072;&#1079;&#1085;&#1086;&#1075;&#1083;&#1072;&#1089;&#1080;&#1081;%20&#1082;%20&#1073;&#1072;&#1083;&#1072;&#1085;&#1089;&#1091;%20&#1040;&#1054;%20&#1052;&#1057;&#1050;%20&#1069;&#1085;&#1077;&#1088;&#1075;&#1086;%20&#1079;&#1072;%20&#1092;&#1077;&#1074;&#1088;&#1072;&#1083;&#1100;_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2;&#1088;&#1090;_19/&#1055;&#1088;&#1086;&#1090;&#1086;&#1082;&#1086;&#1083;%20&#1088;&#1072;&#1079;&#1085;&#1086;&#1075;&#1083;&#1072;&#1089;&#1080;&#1081;%20&#1082;%20&#1041;&#1072;&#1083;&#1072;&#1085;&#1089;&#1091;%20&#1040;&#1054;%20&#1052;&#1057;&#1050;%20&#1069;&#1085;&#1077;&#1088;&#1075;&#1086;%20&#1084;&#1072;&#1088;&#1090;_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7;&#1088;&#1077;&#1083;&#1100;_19/&#1055;&#1088;&#1086;&#1090;&#1086;&#1082;&#1086;&#1083;%20&#1088;&#1072;&#1079;&#1085;&#1086;&#1075;&#1083;&#1072;&#1089;&#1080;&#1081;%20&#1082;%20&#1073;&#1072;&#1083;&#1072;&#1085;&#1089;&#1091;%20&#1040;&#1054;%20&#1052;&#1057;&#1050;%20&#1069;&#1085;&#1077;&#1088;&#1075;&#1086;%20&#1079;&#1072;%20&#1072;&#1087;&#1088;&#1077;&#1083;&#1100;_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2;&#1081;/&#1041;&#1072;&#1083;&#1072;&#1085;&#1089;%20&#1040;&#1054;%20&#1052;&#1057;&#1050;%20&#1069;&#1085;&#1077;&#1088;&#1075;&#1086;%20&#1084;&#1072;&#1081;_19%20(&#1040;&#1074;&#1090;&#1086;&#1089;&#1086;&#1093;&#1088;&#1072;&#1085;&#1077;&#1085;&#1085;&#1099;&#1081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102;&#1085;&#1100;_19/&#1055;&#1088;&#1086;&#1090;&#1086;&#1082;&#1086;&#1083;%20&#1088;&#1072;&#1079;&#1085;&#1086;&#1075;&#1083;&#1072;&#1089;&#1080;&#1081;%20&#1082;%20&#1073;&#1072;&#1083;&#1072;&#1085;&#1089;&#1091;%20&#1040;&#1054;%20&#1052;&#1057;&#1050;%20&#1069;&#1085;&#1077;&#1088;&#1075;&#1086;%20&#1080;&#1102;&#1085;&#1100;_19_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102;&#1083;&#1100;%202019/&#1041;&#1072;&#1083;&#1072;&#1085;&#1089;%20&#1040;&#1054;%20&#1052;&#1057;&#1050;%20&#1069;&#1085;&#1077;&#1088;&#1075;&#1086;%20&#1080;&#1102;&#1083;&#1100;_19_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74;&#1075;&#1091;&#1089;&#1090;_19/&#1041;&#1072;&#1083;&#1072;&#1085;&#1089;%20&#1040;&#1054;%20&#1052;&#1057;&#1050;%20&#1069;&#1085;&#1077;&#1088;&#1075;&#1086;%20&#1072;&#1074;&#1075;&#1091;&#1089;&#1090;_19_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7;&#1085;&#1090;&#1103;&#1073;&#1088;&#1100;_19/&#1041;&#1072;&#1083;&#1072;&#1085;&#1089;%20&#1040;&#1054;%20&#1052;&#1057;&#1050;%20&#1069;&#1085;&#1077;&#1088;&#1075;&#1086;%20&#1089;&#1077;&#1085;&#1090;&#1103;&#1073;&#1088;&#1100;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8 август"/>
      <sheetName val="Лист1"/>
    </sheetNames>
    <sheetDataSet>
      <sheetData sheetId="0"/>
      <sheetData sheetId="1">
        <row r="5">
          <cell r="B5">
            <v>81960110</v>
          </cell>
        </row>
        <row r="6">
          <cell r="B6">
            <v>4708090</v>
          </cell>
        </row>
        <row r="7">
          <cell r="B7">
            <v>2670425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9 июнь"/>
      <sheetName val="Лист1"/>
    </sheetNames>
    <sheetDataSet>
      <sheetData sheetId="0"/>
      <sheetData sheetId="1">
        <row r="5">
          <cell r="B5">
            <v>76928978</v>
          </cell>
        </row>
        <row r="6">
          <cell r="B6">
            <v>3632053</v>
          </cell>
        </row>
        <row r="7">
          <cell r="B7">
            <v>2039528</v>
          </cell>
        </row>
        <row r="18">
          <cell r="B18">
            <v>3057393</v>
          </cell>
        </row>
        <row r="20">
          <cell r="B20">
            <v>2973600</v>
          </cell>
        </row>
        <row r="31">
          <cell r="B31">
            <v>4199652</v>
          </cell>
        </row>
        <row r="37">
          <cell r="B37">
            <v>1476905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9 июнь"/>
      <sheetName val="Лист1"/>
    </sheetNames>
    <sheetDataSet>
      <sheetData sheetId="0"/>
      <sheetData sheetId="1">
        <row r="5">
          <cell r="B5">
            <v>80570936</v>
          </cell>
        </row>
        <row r="6">
          <cell r="B6">
            <v>3244672</v>
          </cell>
        </row>
        <row r="7">
          <cell r="B7">
            <v>2488323</v>
          </cell>
        </row>
        <row r="18">
          <cell r="B18">
            <v>3302424</v>
          </cell>
        </row>
        <row r="20">
          <cell r="B20">
            <v>2916600</v>
          </cell>
        </row>
        <row r="31">
          <cell r="B31">
            <v>4414791</v>
          </cell>
        </row>
        <row r="37">
          <cell r="B37">
            <v>1715348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9 июнь"/>
      <sheetName val="Лист1"/>
    </sheetNames>
    <sheetDataSet>
      <sheetData sheetId="0"/>
      <sheetData sheetId="1">
        <row r="5">
          <cell r="B5">
            <v>86244617</v>
          </cell>
        </row>
        <row r="6">
          <cell r="B6">
            <v>3947818</v>
          </cell>
        </row>
        <row r="7">
          <cell r="B7">
            <v>2554551</v>
          </cell>
        </row>
        <row r="18">
          <cell r="B18">
            <v>3547138</v>
          </cell>
        </row>
        <row r="20">
          <cell r="B20">
            <v>3049000</v>
          </cell>
        </row>
        <row r="31">
          <cell r="B31">
            <v>4979717</v>
          </cell>
        </row>
        <row r="37">
          <cell r="B37">
            <v>1792779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8 август"/>
      <sheetName val="Лист1"/>
    </sheetNames>
    <sheetDataSet>
      <sheetData sheetId="0"/>
      <sheetData sheetId="1">
        <row r="5">
          <cell r="B5">
            <v>77208302</v>
          </cell>
        </row>
        <row r="6">
          <cell r="B6">
            <v>4084645</v>
          </cell>
        </row>
        <row r="7">
          <cell r="B7">
            <v>2078121</v>
          </cell>
        </row>
        <row r="18">
          <cell r="B18">
            <v>3130821</v>
          </cell>
        </row>
        <row r="20">
          <cell r="B20">
            <v>3104214</v>
          </cell>
        </row>
        <row r="31">
          <cell r="B31">
            <v>4203507</v>
          </cell>
        </row>
        <row r="37">
          <cell r="B37">
            <v>938855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8 август"/>
      <sheetName val="Лист1"/>
    </sheetNames>
    <sheetDataSet>
      <sheetData sheetId="0"/>
      <sheetData sheetId="1">
        <row r="5">
          <cell r="B5">
            <v>82100515</v>
          </cell>
        </row>
        <row r="6">
          <cell r="B6">
            <v>4455718</v>
          </cell>
        </row>
        <row r="7">
          <cell r="B7">
            <v>2091707</v>
          </cell>
        </row>
        <row r="18">
          <cell r="B18">
            <v>3306897</v>
          </cell>
        </row>
        <row r="20">
          <cell r="B20">
            <v>2971680</v>
          </cell>
        </row>
        <row r="31">
          <cell r="B31">
            <v>4558525</v>
          </cell>
        </row>
        <row r="37">
          <cell r="B37">
            <v>1279750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8 август"/>
      <sheetName val="Лист1"/>
    </sheetNames>
    <sheetDataSet>
      <sheetData sheetId="0"/>
      <sheetData sheetId="1">
        <row r="5">
          <cell r="B5">
            <v>72277657</v>
          </cell>
        </row>
        <row r="6">
          <cell r="B6">
            <v>3597599</v>
          </cell>
        </row>
        <row r="7">
          <cell r="B7">
            <v>1792002</v>
          </cell>
        </row>
        <row r="18">
          <cell r="B18">
            <v>2900281</v>
          </cell>
        </row>
        <row r="20">
          <cell r="B20">
            <v>3074800</v>
          </cell>
        </row>
        <row r="31">
          <cell r="B31">
            <v>3784724</v>
          </cell>
        </row>
        <row r="37">
          <cell r="B37">
            <v>1149528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8 август"/>
      <sheetName val="Лист1"/>
    </sheetNames>
    <sheetDataSet>
      <sheetData sheetId="0"/>
      <sheetData sheetId="1">
        <row r="5">
          <cell r="B5">
            <v>65906780</v>
          </cell>
        </row>
        <row r="6">
          <cell r="B6">
            <v>3025916</v>
          </cell>
        </row>
        <row r="7">
          <cell r="B7">
            <v>1603173</v>
          </cell>
        </row>
        <row r="18">
          <cell r="B18">
            <v>2672819</v>
          </cell>
        </row>
        <row r="20">
          <cell r="B20">
            <v>2736000</v>
          </cell>
        </row>
        <row r="31">
          <cell r="B31">
            <v>3424107</v>
          </cell>
        </row>
        <row r="37">
          <cell r="B37">
            <v>987034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9 июнь"/>
      <sheetName val="Лист1"/>
    </sheetNames>
    <sheetDataSet>
      <sheetData sheetId="0"/>
      <sheetData sheetId="1">
        <row r="5">
          <cell r="B5">
            <v>63945041</v>
          </cell>
        </row>
        <row r="6">
          <cell r="B6">
            <v>2781038</v>
          </cell>
        </row>
        <row r="7">
          <cell r="B7">
            <v>1747233</v>
          </cell>
        </row>
        <row r="18">
          <cell r="B18">
            <v>2555964</v>
          </cell>
        </row>
        <row r="20">
          <cell r="B20">
            <v>3484280</v>
          </cell>
        </row>
        <row r="31">
          <cell r="B31">
            <v>3294548</v>
          </cell>
        </row>
        <row r="37">
          <cell r="B37">
            <v>980809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9 июнь"/>
      <sheetName val="Лист1"/>
    </sheetNames>
    <sheetDataSet>
      <sheetData sheetId="0"/>
      <sheetData sheetId="1">
        <row r="5">
          <cell r="B5">
            <v>64358878</v>
          </cell>
        </row>
        <row r="6">
          <cell r="B6">
            <v>2798761</v>
          </cell>
        </row>
        <row r="7">
          <cell r="B7">
            <v>1620050</v>
          </cell>
        </row>
        <row r="18">
          <cell r="B18">
            <v>2559893</v>
          </cell>
        </row>
        <row r="20">
          <cell r="B20">
            <v>3227720</v>
          </cell>
        </row>
        <row r="31">
          <cell r="B31">
            <v>3308395</v>
          </cell>
        </row>
        <row r="37">
          <cell r="B37">
            <v>987444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9 июнь"/>
      <sheetName val="Лист1"/>
    </sheetNames>
    <sheetDataSet>
      <sheetData sheetId="0"/>
      <sheetData sheetId="1">
        <row r="5">
          <cell r="B5">
            <v>66877037</v>
          </cell>
        </row>
        <row r="6">
          <cell r="B6">
            <v>2645341</v>
          </cell>
        </row>
        <row r="7">
          <cell r="B7">
            <v>1574399</v>
          </cell>
        </row>
        <row r="18">
          <cell r="B18">
            <v>2517531</v>
          </cell>
        </row>
        <row r="20">
          <cell r="B20">
            <v>3248640</v>
          </cell>
        </row>
        <row r="31">
          <cell r="B31">
            <v>3251493</v>
          </cell>
        </row>
        <row r="37">
          <cell r="B37">
            <v>1020712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9 июнь"/>
      <sheetName val="Лист1"/>
    </sheetNames>
    <sheetDataSet>
      <sheetData sheetId="0"/>
      <sheetData sheetId="1">
        <row r="5">
          <cell r="B5">
            <v>69551476</v>
          </cell>
        </row>
        <row r="6">
          <cell r="B6">
            <v>3366947</v>
          </cell>
        </row>
        <row r="7">
          <cell r="B7">
            <v>1876989</v>
          </cell>
        </row>
        <row r="18">
          <cell r="B18">
            <v>2681916</v>
          </cell>
        </row>
        <row r="20">
          <cell r="B20">
            <v>3159480</v>
          </cell>
        </row>
        <row r="31">
          <cell r="B31">
            <v>4190294</v>
          </cell>
        </row>
        <row r="37">
          <cell r="B37">
            <v>1163461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zoomScale="30" zoomScaleNormal="30" workbookViewId="0">
      <selection activeCell="I38" sqref="I38"/>
    </sheetView>
  </sheetViews>
  <sheetFormatPr defaultRowHeight="15" x14ac:dyDescent="0.25"/>
  <cols>
    <col min="1" max="1" width="21.28515625" style="2" customWidth="1"/>
    <col min="2" max="2" width="48.85546875" style="2" customWidth="1"/>
    <col min="3" max="3" width="96.140625" style="2" customWidth="1"/>
    <col min="4" max="4" width="17.28515625" style="2" customWidth="1"/>
    <col min="5" max="5" width="50.5703125" style="2" customWidth="1"/>
    <col min="6" max="6" width="30.28515625" style="2" customWidth="1"/>
    <col min="7" max="7" width="42.85546875" style="2" customWidth="1"/>
    <col min="8" max="8" width="48.42578125" style="2" customWidth="1"/>
    <col min="9" max="9" width="30.28515625" style="2" customWidth="1"/>
    <col min="10" max="10" width="29.85546875" style="2" customWidth="1"/>
    <col min="11" max="11" width="30.28515625" style="2" customWidth="1"/>
    <col min="12" max="16" width="24.5703125" style="2" hidden="1" customWidth="1"/>
    <col min="17" max="17" width="37.42578125" style="2" hidden="1" customWidth="1"/>
    <col min="18" max="19" width="30.28515625" style="2" hidden="1" customWidth="1"/>
    <col min="20" max="20" width="31.7109375" style="2" hidden="1" customWidth="1"/>
    <col min="21" max="21" width="32.7109375" style="2" hidden="1" customWidth="1"/>
    <col min="22" max="16384" width="9.140625" style="2"/>
  </cols>
  <sheetData>
    <row r="1" spans="1:19" ht="23.2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23.25" x14ac:dyDescent="0.35">
      <c r="A2" s="1"/>
      <c r="B2" s="1"/>
      <c r="C2" s="1"/>
      <c r="D2" s="1"/>
      <c r="E2" s="1"/>
      <c r="F2" s="1"/>
      <c r="G2" s="1"/>
      <c r="H2" s="161" t="s">
        <v>15</v>
      </c>
      <c r="I2" s="161"/>
      <c r="J2" s="161"/>
      <c r="K2" s="161"/>
    </row>
    <row r="3" spans="1:19" ht="23.25" x14ac:dyDescent="0.35">
      <c r="A3" s="1"/>
      <c r="B3" s="1"/>
      <c r="C3" s="1"/>
      <c r="D3" s="1"/>
      <c r="E3" s="1"/>
      <c r="F3" s="1"/>
      <c r="G3" s="1"/>
      <c r="H3" s="161" t="s">
        <v>16</v>
      </c>
      <c r="I3" s="161"/>
      <c r="J3" s="161"/>
      <c r="K3" s="161"/>
    </row>
    <row r="4" spans="1:19" ht="23.25" x14ac:dyDescent="0.35">
      <c r="A4" s="1"/>
      <c r="B4" s="1"/>
      <c r="C4" s="1"/>
      <c r="D4" s="1"/>
      <c r="E4" s="1"/>
      <c r="F4" s="1"/>
      <c r="G4" s="1"/>
      <c r="H4" s="161" t="s">
        <v>17</v>
      </c>
      <c r="I4" s="161"/>
      <c r="J4" s="161"/>
      <c r="K4" s="161"/>
    </row>
    <row r="5" spans="1:19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9" ht="30.75" x14ac:dyDescent="0.4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9" ht="53.25" x14ac:dyDescent="0.75">
      <c r="A7" s="162" t="s">
        <v>18</v>
      </c>
      <c r="B7" s="162"/>
      <c r="C7" s="162"/>
      <c r="D7" s="162"/>
      <c r="E7" s="163"/>
      <c r="F7" s="163"/>
      <c r="G7" s="163"/>
      <c r="H7" s="163"/>
      <c r="I7" s="163"/>
      <c r="J7" s="163"/>
      <c r="K7" s="163"/>
    </row>
    <row r="8" spans="1:19" ht="51.75" x14ac:dyDescent="0.65">
      <c r="A8" s="162" t="s">
        <v>13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</row>
    <row r="9" spans="1:19" ht="30.75" x14ac:dyDescent="0.45">
      <c r="A9" s="164" t="s">
        <v>19</v>
      </c>
      <c r="B9" s="164"/>
      <c r="C9" s="164"/>
      <c r="D9" s="164"/>
      <c r="E9" s="165"/>
      <c r="F9" s="165"/>
      <c r="G9" s="165"/>
      <c r="H9" s="165"/>
      <c r="I9" s="165"/>
      <c r="J9" s="165"/>
      <c r="K9" s="165"/>
    </row>
    <row r="10" spans="1:19" s="4" customFormat="1" ht="30" x14ac:dyDescent="0.2">
      <c r="A10" s="166" t="s">
        <v>20</v>
      </c>
      <c r="B10" s="168" t="s">
        <v>0</v>
      </c>
      <c r="C10" s="169"/>
      <c r="D10" s="172" t="s">
        <v>21</v>
      </c>
      <c r="E10" s="174" t="s">
        <v>22</v>
      </c>
      <c r="F10" s="175"/>
      <c r="G10" s="175"/>
      <c r="H10" s="175"/>
      <c r="I10" s="175"/>
      <c r="J10" s="176"/>
      <c r="K10" s="177"/>
    </row>
    <row r="11" spans="1:19" s="4" customFormat="1" ht="90" x14ac:dyDescent="0.2">
      <c r="A11" s="167"/>
      <c r="B11" s="170"/>
      <c r="C11" s="171"/>
      <c r="D11" s="173"/>
      <c r="E11" s="5" t="s">
        <v>23</v>
      </c>
      <c r="F11" s="5" t="s">
        <v>24</v>
      </c>
      <c r="G11" s="6" t="s">
        <v>25</v>
      </c>
      <c r="H11" s="6" t="s">
        <v>1</v>
      </c>
      <c r="I11" s="6" t="s">
        <v>2</v>
      </c>
      <c r="J11" s="6" t="s">
        <v>3</v>
      </c>
      <c r="K11" s="6" t="s">
        <v>4</v>
      </c>
    </row>
    <row r="12" spans="1:19" s="4" customFormat="1" ht="30" x14ac:dyDescent="0.4">
      <c r="A12" s="7">
        <v>1</v>
      </c>
      <c r="B12" s="178">
        <v>2</v>
      </c>
      <c r="C12" s="178"/>
      <c r="D12" s="8">
        <v>3</v>
      </c>
      <c r="E12" s="9">
        <v>4</v>
      </c>
      <c r="F12" s="9">
        <v>5</v>
      </c>
      <c r="G12" s="8">
        <v>6</v>
      </c>
      <c r="H12" s="8">
        <v>7</v>
      </c>
      <c r="I12" s="8">
        <v>8</v>
      </c>
      <c r="J12" s="8">
        <v>9</v>
      </c>
      <c r="K12" s="8">
        <v>10</v>
      </c>
    </row>
    <row r="13" spans="1:19" s="13" customFormat="1" ht="30.75" x14ac:dyDescent="0.45">
      <c r="A13" s="10">
        <v>1</v>
      </c>
      <c r="B13" s="159" t="s">
        <v>26</v>
      </c>
      <c r="C13" s="160"/>
      <c r="D13" s="11" t="s">
        <v>27</v>
      </c>
      <c r="E13" s="12">
        <f t="shared" ref="E13:E22" si="0">G13-F13</f>
        <v>123434220</v>
      </c>
      <c r="F13" s="12"/>
      <c r="G13" s="12">
        <f>H13+I13+J13+K13</f>
        <v>123434220</v>
      </c>
      <c r="H13" s="12">
        <f>H14+H24+H27+H31</f>
        <v>110417127</v>
      </c>
      <c r="I13" s="12">
        <f>I14+I24+I27+I31</f>
        <v>4708090</v>
      </c>
      <c r="J13" s="12">
        <f>J14+J24+J27+J31</f>
        <v>8309003</v>
      </c>
      <c r="K13" s="12"/>
      <c r="Q13" s="14">
        <v>150302749</v>
      </c>
      <c r="R13" s="14">
        <f>E13-Q13</f>
        <v>-26868529</v>
      </c>
      <c r="S13" s="14">
        <f>R13/Q13*100</f>
        <v>-17.876272509160827</v>
      </c>
    </row>
    <row r="14" spans="1:19" s="13" customFormat="1" ht="30.75" x14ac:dyDescent="0.45">
      <c r="A14" s="15" t="s">
        <v>28</v>
      </c>
      <c r="B14" s="147" t="s">
        <v>29</v>
      </c>
      <c r="C14" s="148"/>
      <c r="D14" s="16" t="s">
        <v>27</v>
      </c>
      <c r="E14" s="17">
        <f t="shared" si="0"/>
        <v>108163681</v>
      </c>
      <c r="F14" s="17"/>
      <c r="G14" s="17">
        <f t="shared" ref="G14:G25" si="1">H14+I14+J14+K14</f>
        <v>108163681</v>
      </c>
      <c r="H14" s="17">
        <f>SUM(H15:H23)</f>
        <v>95910826</v>
      </c>
      <c r="I14" s="17">
        <f>SUM(I15:I23)</f>
        <v>4708090</v>
      </c>
      <c r="J14" s="17">
        <f>SUM(J15:J23)</f>
        <v>7544765</v>
      </c>
      <c r="K14" s="17"/>
      <c r="Q14" s="14">
        <v>134038156</v>
      </c>
      <c r="R14" s="14">
        <f t="shared" ref="R14:R37" si="2">E14-Q14</f>
        <v>-25874475</v>
      </c>
      <c r="S14" s="14">
        <f t="shared" ref="S14:S25" si="3">R14/Q14*100</f>
        <v>-19.303813012766305</v>
      </c>
    </row>
    <row r="15" spans="1:19" s="13" customFormat="1" ht="30.75" x14ac:dyDescent="0.45">
      <c r="A15" s="18" t="s">
        <v>30</v>
      </c>
      <c r="B15" s="145" t="s">
        <v>31</v>
      </c>
      <c r="C15" s="146"/>
      <c r="D15" s="19" t="s">
        <v>27</v>
      </c>
      <c r="E15" s="20">
        <f t="shared" si="0"/>
        <v>8841034</v>
      </c>
      <c r="F15" s="20"/>
      <c r="G15" s="21">
        <f>H15+I15+J15+K15</f>
        <v>8841034</v>
      </c>
      <c r="H15" s="20">
        <v>8408559</v>
      </c>
      <c r="I15" s="20"/>
      <c r="J15" s="20">
        <v>432475</v>
      </c>
      <c r="K15" s="20"/>
      <c r="Q15" s="22">
        <v>9075764</v>
      </c>
      <c r="R15" s="14">
        <f>E15-Q15</f>
        <v>-234730</v>
      </c>
      <c r="S15" s="14">
        <f t="shared" si="3"/>
        <v>-2.5863387368820963</v>
      </c>
    </row>
    <row r="16" spans="1:19" s="13" customFormat="1" ht="30.75" x14ac:dyDescent="0.45">
      <c r="A16" s="18" t="s">
        <v>32</v>
      </c>
      <c r="B16" s="145" t="s">
        <v>33</v>
      </c>
      <c r="C16" s="146"/>
      <c r="D16" s="19" t="s">
        <v>27</v>
      </c>
      <c r="E16" s="20">
        <f t="shared" si="0"/>
        <v>89338625</v>
      </c>
      <c r="F16" s="20"/>
      <c r="G16" s="21">
        <f>H16+I16+J16+K16</f>
        <v>89338625</v>
      </c>
      <c r="H16" s="20">
        <f>[1]Лист1!B5</f>
        <v>81960110</v>
      </c>
      <c r="I16" s="20">
        <f>[1]Лист1!B6</f>
        <v>4708090</v>
      </c>
      <c r="J16" s="20">
        <f>[1]Лист1!B7</f>
        <v>2670425</v>
      </c>
      <c r="K16" s="20"/>
      <c r="Q16" s="23">
        <v>101817310</v>
      </c>
      <c r="R16" s="14">
        <f t="shared" si="2"/>
        <v>-12478685</v>
      </c>
      <c r="S16" s="14">
        <f t="shared" si="3"/>
        <v>-12.255956280911368</v>
      </c>
    </row>
    <row r="17" spans="1:19" s="13" customFormat="1" ht="30.75" x14ac:dyDescent="0.45">
      <c r="A17" s="18" t="s">
        <v>34</v>
      </c>
      <c r="B17" s="155" t="s">
        <v>35</v>
      </c>
      <c r="C17" s="156"/>
      <c r="D17" s="19" t="s">
        <v>27</v>
      </c>
      <c r="E17" s="20">
        <f t="shared" si="0"/>
        <v>1258930</v>
      </c>
      <c r="F17" s="20"/>
      <c r="G17" s="21">
        <f t="shared" si="1"/>
        <v>1258930</v>
      </c>
      <c r="H17" s="20">
        <v>1258930</v>
      </c>
      <c r="I17" s="20"/>
      <c r="J17" s="20"/>
      <c r="K17" s="20"/>
      <c r="Q17" s="23">
        <v>18817200</v>
      </c>
      <c r="R17" s="14">
        <f>E17-Q17</f>
        <v>-17558270</v>
      </c>
      <c r="S17" s="14">
        <f t="shared" si="3"/>
        <v>-93.309684756499379</v>
      </c>
    </row>
    <row r="18" spans="1:19" s="13" customFormat="1" ht="30.75" x14ac:dyDescent="0.45">
      <c r="A18" s="18" t="s">
        <v>36</v>
      </c>
      <c r="B18" s="145" t="s">
        <v>37</v>
      </c>
      <c r="C18" s="146"/>
      <c r="D18" s="19" t="s">
        <v>27</v>
      </c>
      <c r="E18" s="20">
        <f t="shared" si="0"/>
        <v>5769524</v>
      </c>
      <c r="F18" s="20"/>
      <c r="G18" s="21">
        <f t="shared" si="1"/>
        <v>5769524</v>
      </c>
      <c r="H18" s="20">
        <v>2420322</v>
      </c>
      <c r="I18" s="20"/>
      <c r="J18" s="20">
        <v>3349202</v>
      </c>
      <c r="K18" s="20"/>
      <c r="Q18" s="23">
        <v>2330474</v>
      </c>
      <c r="R18" s="14">
        <f t="shared" si="2"/>
        <v>3439050</v>
      </c>
      <c r="S18" s="14">
        <f t="shared" si="3"/>
        <v>147.56869203432436</v>
      </c>
    </row>
    <row r="19" spans="1:19" s="13" customFormat="1" ht="30.75" x14ac:dyDescent="0.45">
      <c r="A19" s="18" t="s">
        <v>38</v>
      </c>
      <c r="B19" s="157" t="s">
        <v>39</v>
      </c>
      <c r="C19" s="158"/>
      <c r="D19" s="19" t="s">
        <v>27</v>
      </c>
      <c r="E19" s="20">
        <f t="shared" si="0"/>
        <v>209813</v>
      </c>
      <c r="F19" s="20"/>
      <c r="G19" s="21">
        <f t="shared" si="1"/>
        <v>209813</v>
      </c>
      <c r="H19" s="20"/>
      <c r="I19" s="20"/>
      <c r="J19" s="20">
        <v>209813</v>
      </c>
      <c r="K19" s="20"/>
      <c r="Q19" s="24">
        <v>165255</v>
      </c>
      <c r="R19" s="14">
        <f t="shared" si="2"/>
        <v>44558</v>
      </c>
      <c r="S19" s="14">
        <f t="shared" si="3"/>
        <v>26.963178118665095</v>
      </c>
    </row>
    <row r="20" spans="1:19" s="13" customFormat="1" ht="30.75" x14ac:dyDescent="0.45">
      <c r="A20" s="18" t="s">
        <v>40</v>
      </c>
      <c r="B20" s="157" t="s">
        <v>41</v>
      </c>
      <c r="C20" s="158"/>
      <c r="D20" s="19" t="s">
        <v>27</v>
      </c>
      <c r="E20" s="20">
        <f t="shared" si="0"/>
        <v>763530</v>
      </c>
      <c r="F20" s="20"/>
      <c r="G20" s="21">
        <f t="shared" si="1"/>
        <v>763530</v>
      </c>
      <c r="H20" s="20"/>
      <c r="I20" s="20"/>
      <c r="J20" s="20">
        <v>763530</v>
      </c>
      <c r="K20" s="20"/>
      <c r="Q20" s="24"/>
      <c r="R20" s="14"/>
      <c r="S20" s="14"/>
    </row>
    <row r="21" spans="1:19" s="13" customFormat="1" ht="30.75" x14ac:dyDescent="0.45">
      <c r="A21" s="18" t="s">
        <v>42</v>
      </c>
      <c r="B21" s="157" t="s">
        <v>43</v>
      </c>
      <c r="C21" s="158"/>
      <c r="D21" s="19" t="s">
        <v>27</v>
      </c>
      <c r="E21" s="20">
        <f t="shared" si="0"/>
        <v>379945</v>
      </c>
      <c r="F21" s="20"/>
      <c r="G21" s="21">
        <f>H21+I21+J21+K21</f>
        <v>379945</v>
      </c>
      <c r="H21" s="20">
        <v>379945</v>
      </c>
      <c r="I21" s="20"/>
      <c r="J21" s="20"/>
      <c r="K21" s="20"/>
      <c r="Q21" s="24">
        <v>375973</v>
      </c>
      <c r="R21" s="14">
        <f t="shared" si="2"/>
        <v>3972</v>
      </c>
      <c r="S21" s="14">
        <f t="shared" si="3"/>
        <v>1.0564588414593601</v>
      </c>
    </row>
    <row r="22" spans="1:19" s="13" customFormat="1" ht="30.75" x14ac:dyDescent="0.45">
      <c r="A22" s="18" t="s">
        <v>44</v>
      </c>
      <c r="B22" s="157" t="s">
        <v>45</v>
      </c>
      <c r="C22" s="158"/>
      <c r="D22" s="19" t="s">
        <v>27</v>
      </c>
      <c r="E22" s="20">
        <f t="shared" si="0"/>
        <v>119320</v>
      </c>
      <c r="F22" s="20"/>
      <c r="G22" s="21">
        <f>H22+I22+J22+K22</f>
        <v>119320</v>
      </c>
      <c r="H22" s="20"/>
      <c r="I22" s="20"/>
      <c r="J22" s="20">
        <v>119320</v>
      </c>
      <c r="K22" s="20"/>
      <c r="Q22" s="24">
        <v>96460</v>
      </c>
      <c r="R22" s="14"/>
      <c r="S22" s="14"/>
    </row>
    <row r="23" spans="1:19" s="13" customFormat="1" ht="30.75" x14ac:dyDescent="0.45">
      <c r="A23" s="18" t="s">
        <v>46</v>
      </c>
      <c r="B23" s="157" t="s">
        <v>47</v>
      </c>
      <c r="C23" s="158"/>
      <c r="D23" s="19" t="s">
        <v>27</v>
      </c>
      <c r="E23" s="20">
        <f>G23-F23</f>
        <v>1482960</v>
      </c>
      <c r="F23" s="20"/>
      <c r="G23" s="21">
        <f>H23+I23+J23+K23</f>
        <v>1482960</v>
      </c>
      <c r="H23" s="20">
        <v>1482960</v>
      </c>
      <c r="I23" s="20"/>
      <c r="J23" s="20"/>
      <c r="K23" s="20"/>
      <c r="Q23" s="24">
        <v>1359720</v>
      </c>
      <c r="R23" s="14">
        <f t="shared" si="2"/>
        <v>123240</v>
      </c>
      <c r="S23" s="14">
        <f>R23/Q23*100</f>
        <v>9.0636307475068403</v>
      </c>
    </row>
    <row r="24" spans="1:19" s="13" customFormat="1" ht="30.75" x14ac:dyDescent="0.45">
      <c r="A24" s="15" t="s">
        <v>48</v>
      </c>
      <c r="B24" s="147" t="s">
        <v>49</v>
      </c>
      <c r="C24" s="148"/>
      <c r="D24" s="16" t="s">
        <v>27</v>
      </c>
      <c r="E24" s="25">
        <f>E25+E26</f>
        <v>3949987</v>
      </c>
      <c r="F24" s="25"/>
      <c r="G24" s="17">
        <f t="shared" si="1"/>
        <v>3949987</v>
      </c>
      <c r="H24" s="17">
        <f>H25+H26</f>
        <v>3949987</v>
      </c>
      <c r="I24" s="17"/>
      <c r="J24" s="17"/>
      <c r="K24" s="17"/>
      <c r="Q24" s="14">
        <v>4268566</v>
      </c>
      <c r="R24" s="14">
        <f t="shared" si="2"/>
        <v>-318579</v>
      </c>
      <c r="S24" s="14">
        <f t="shared" si="3"/>
        <v>-7.4633729453872792</v>
      </c>
    </row>
    <row r="25" spans="1:19" s="13" customFormat="1" ht="30.75" x14ac:dyDescent="0.45">
      <c r="A25" s="18" t="s">
        <v>50</v>
      </c>
      <c r="B25" s="145" t="s">
        <v>51</v>
      </c>
      <c r="C25" s="146"/>
      <c r="D25" s="19" t="s">
        <v>27</v>
      </c>
      <c r="E25" s="20">
        <f>G25-F25</f>
        <v>3949987</v>
      </c>
      <c r="F25" s="20"/>
      <c r="G25" s="21">
        <f t="shared" si="1"/>
        <v>3949987</v>
      </c>
      <c r="H25" s="20">
        <v>3949987</v>
      </c>
      <c r="I25" s="20"/>
      <c r="J25" s="20"/>
      <c r="K25" s="20"/>
      <c r="Q25" s="24">
        <v>4268566</v>
      </c>
      <c r="R25" s="14">
        <f t="shared" si="2"/>
        <v>-318579</v>
      </c>
      <c r="S25" s="14">
        <f t="shared" si="3"/>
        <v>-7.4633729453872792</v>
      </c>
    </row>
    <row r="26" spans="1:19" s="13" customFormat="1" ht="30.75" x14ac:dyDescent="0.45">
      <c r="A26" s="18" t="s">
        <v>52</v>
      </c>
      <c r="B26" s="145" t="s">
        <v>53</v>
      </c>
      <c r="C26" s="146"/>
      <c r="D26" s="19" t="s">
        <v>27</v>
      </c>
      <c r="E26" s="20"/>
      <c r="F26" s="20"/>
      <c r="G26" s="21"/>
      <c r="H26" s="20"/>
      <c r="I26" s="20"/>
      <c r="J26" s="20"/>
      <c r="K26" s="20"/>
      <c r="Q26" s="14"/>
      <c r="R26" s="14">
        <f t="shared" si="2"/>
        <v>0</v>
      </c>
    </row>
    <row r="27" spans="1:19" s="13" customFormat="1" ht="30.75" x14ac:dyDescent="0.45">
      <c r="A27" s="15" t="s">
        <v>54</v>
      </c>
      <c r="B27" s="147" t="s">
        <v>55</v>
      </c>
      <c r="C27" s="148"/>
      <c r="D27" s="16" t="s">
        <v>27</v>
      </c>
      <c r="E27" s="25">
        <f>E28+E29+E30</f>
        <v>3504209</v>
      </c>
      <c r="F27" s="25"/>
      <c r="G27" s="17">
        <f>G28+G29+G30</f>
        <v>3504209</v>
      </c>
      <c r="H27" s="17">
        <f>H28+H29+H30</f>
        <v>3504209</v>
      </c>
      <c r="I27" s="17"/>
      <c r="J27" s="17"/>
      <c r="K27" s="17"/>
      <c r="Q27" s="14">
        <v>3719108</v>
      </c>
      <c r="R27" s="14">
        <f t="shared" si="2"/>
        <v>-214899</v>
      </c>
      <c r="S27" s="14">
        <f t="shared" ref="S27:S37" si="4">R27/Q27*100</f>
        <v>-5.7782403737670425</v>
      </c>
    </row>
    <row r="28" spans="1:19" s="13" customFormat="1" ht="30.75" x14ac:dyDescent="0.45">
      <c r="A28" s="18" t="s">
        <v>56</v>
      </c>
      <c r="B28" s="145" t="s">
        <v>57</v>
      </c>
      <c r="C28" s="146"/>
      <c r="D28" s="19" t="s">
        <v>27</v>
      </c>
      <c r="E28" s="20">
        <f>G28-F28</f>
        <v>3504209</v>
      </c>
      <c r="F28" s="20"/>
      <c r="G28" s="21">
        <f>H28+I28+J28+K28</f>
        <v>3504209</v>
      </c>
      <c r="H28" s="20">
        <v>3504209</v>
      </c>
      <c r="I28" s="20"/>
      <c r="J28" s="20"/>
      <c r="K28" s="20"/>
      <c r="Q28" s="24">
        <v>3719108</v>
      </c>
      <c r="R28" s="14">
        <f t="shared" si="2"/>
        <v>-214899</v>
      </c>
      <c r="S28" s="14">
        <f t="shared" si="4"/>
        <v>-5.7782403737670425</v>
      </c>
    </row>
    <row r="29" spans="1:19" s="13" customFormat="1" ht="30.75" x14ac:dyDescent="0.45">
      <c r="A29" s="18" t="s">
        <v>58</v>
      </c>
      <c r="B29" s="145" t="s">
        <v>59</v>
      </c>
      <c r="C29" s="146"/>
      <c r="D29" s="19" t="s">
        <v>27</v>
      </c>
      <c r="E29" s="20">
        <f>G29-F29</f>
        <v>0</v>
      </c>
      <c r="F29" s="20"/>
      <c r="G29" s="21">
        <f>H29+I29+J29+K29</f>
        <v>0</v>
      </c>
      <c r="H29" s="20"/>
      <c r="I29" s="20"/>
      <c r="J29" s="20"/>
      <c r="K29" s="20"/>
      <c r="Q29" s="14">
        <v>0</v>
      </c>
      <c r="R29" s="14">
        <f t="shared" si="2"/>
        <v>0</v>
      </c>
      <c r="S29" s="14" t="e">
        <f t="shared" si="4"/>
        <v>#DIV/0!</v>
      </c>
    </row>
    <row r="30" spans="1:19" s="13" customFormat="1" ht="30.75" x14ac:dyDescent="0.45">
      <c r="A30" s="18" t="s">
        <v>60</v>
      </c>
      <c r="B30" s="145" t="s">
        <v>61</v>
      </c>
      <c r="C30" s="146"/>
      <c r="D30" s="19" t="s">
        <v>27</v>
      </c>
      <c r="E30" s="20">
        <f>G30-F30</f>
        <v>0</v>
      </c>
      <c r="F30" s="20"/>
      <c r="G30" s="21">
        <f>H30+I30+J30+K30</f>
        <v>0</v>
      </c>
      <c r="H30" s="20"/>
      <c r="I30" s="20"/>
      <c r="J30" s="20"/>
      <c r="K30" s="20"/>
      <c r="Q30" s="14">
        <v>0</v>
      </c>
      <c r="R30" s="14">
        <f t="shared" si="2"/>
        <v>0</v>
      </c>
      <c r="S30" s="14" t="e">
        <f t="shared" si="4"/>
        <v>#DIV/0!</v>
      </c>
    </row>
    <row r="31" spans="1:19" s="13" customFormat="1" ht="30.75" x14ac:dyDescent="0.45">
      <c r="A31" s="15" t="s">
        <v>62</v>
      </c>
      <c r="B31" s="147" t="s">
        <v>63</v>
      </c>
      <c r="C31" s="148"/>
      <c r="D31" s="16" t="s">
        <v>27</v>
      </c>
      <c r="E31" s="25">
        <f>SUM(E32:E37)</f>
        <v>7816343</v>
      </c>
      <c r="F31" s="25"/>
      <c r="G31" s="25">
        <f t="shared" ref="G31:J31" si="5">SUM(G32:G37)</f>
        <v>7816343</v>
      </c>
      <c r="H31" s="25">
        <f t="shared" si="5"/>
        <v>7052105</v>
      </c>
      <c r="I31" s="25"/>
      <c r="J31" s="25">
        <f t="shared" si="5"/>
        <v>764238</v>
      </c>
      <c r="K31" s="25"/>
      <c r="Q31" s="14">
        <v>8276919</v>
      </c>
      <c r="R31" s="14">
        <f t="shared" si="2"/>
        <v>-460576</v>
      </c>
      <c r="S31" s="14">
        <f t="shared" si="4"/>
        <v>-5.564582666569529</v>
      </c>
    </row>
    <row r="32" spans="1:19" s="13" customFormat="1" ht="30.75" x14ac:dyDescent="0.45">
      <c r="A32" s="18" t="s">
        <v>64</v>
      </c>
      <c r="B32" s="145" t="s">
        <v>65</v>
      </c>
      <c r="C32" s="146"/>
      <c r="D32" s="19" t="s">
        <v>27</v>
      </c>
      <c r="E32" s="20">
        <f>G32-F32</f>
        <v>366822</v>
      </c>
      <c r="F32" s="20"/>
      <c r="G32" s="21">
        <f>H32+I32+J32+K32</f>
        <v>366822</v>
      </c>
      <c r="H32" s="20"/>
      <c r="I32" s="20"/>
      <c r="J32" s="20">
        <v>366822</v>
      </c>
      <c r="K32" s="20"/>
      <c r="Q32" s="24">
        <v>188986</v>
      </c>
      <c r="R32" s="14">
        <f t="shared" si="2"/>
        <v>177836</v>
      </c>
      <c r="S32" s="14">
        <f t="shared" si="4"/>
        <v>94.100092070312087</v>
      </c>
    </row>
    <row r="33" spans="1:21" s="13" customFormat="1" ht="30.75" x14ac:dyDescent="0.45">
      <c r="A33" s="18" t="s">
        <v>66</v>
      </c>
      <c r="B33" s="155" t="s">
        <v>67</v>
      </c>
      <c r="C33" s="156"/>
      <c r="D33" s="19" t="s">
        <v>27</v>
      </c>
      <c r="E33" s="20">
        <f>G33-F33</f>
        <v>0</v>
      </c>
      <c r="F33" s="20"/>
      <c r="G33" s="21">
        <f t="shared" ref="G33:G71" si="6">H33+I33+J33+K33</f>
        <v>0</v>
      </c>
      <c r="H33" s="20"/>
      <c r="I33" s="20"/>
      <c r="J33" s="20"/>
      <c r="K33" s="20"/>
      <c r="Q33" s="24">
        <v>0</v>
      </c>
      <c r="R33" s="14">
        <f t="shared" si="2"/>
        <v>0</v>
      </c>
      <c r="S33" s="14" t="e">
        <f t="shared" si="4"/>
        <v>#DIV/0!</v>
      </c>
    </row>
    <row r="34" spans="1:21" s="13" customFormat="1" ht="30.75" x14ac:dyDescent="0.45">
      <c r="A34" s="18" t="s">
        <v>68</v>
      </c>
      <c r="B34" s="145" t="s">
        <v>69</v>
      </c>
      <c r="C34" s="146"/>
      <c r="D34" s="19" t="s">
        <v>27</v>
      </c>
      <c r="E34" s="20"/>
      <c r="F34" s="20"/>
      <c r="G34" s="21"/>
      <c r="H34" s="20"/>
      <c r="I34" s="20"/>
      <c r="J34" s="20"/>
      <c r="K34" s="20"/>
      <c r="Q34" s="14"/>
      <c r="R34" s="14">
        <f t="shared" si="2"/>
        <v>0</v>
      </c>
      <c r="S34" s="14" t="e">
        <f t="shared" si="4"/>
        <v>#DIV/0!</v>
      </c>
    </row>
    <row r="35" spans="1:21" s="13" customFormat="1" ht="30.75" x14ac:dyDescent="0.45">
      <c r="A35" s="18" t="s">
        <v>70</v>
      </c>
      <c r="B35" s="145" t="s">
        <v>71</v>
      </c>
      <c r="C35" s="146"/>
      <c r="D35" s="19" t="s">
        <v>27</v>
      </c>
      <c r="E35" s="20">
        <f>G35-F35</f>
        <v>7052105</v>
      </c>
      <c r="F35" s="20"/>
      <c r="G35" s="21">
        <f>H35+I35+J35+K35</f>
        <v>7052105</v>
      </c>
      <c r="H35" s="20">
        <v>7052105</v>
      </c>
      <c r="I35" s="20"/>
      <c r="J35" s="20"/>
      <c r="K35" s="20"/>
      <c r="Q35" s="24">
        <v>7033037</v>
      </c>
      <c r="R35" s="14">
        <f t="shared" si="2"/>
        <v>19068</v>
      </c>
      <c r="S35" s="14">
        <f t="shared" si="4"/>
        <v>0.27112042777536927</v>
      </c>
    </row>
    <row r="36" spans="1:21" s="13" customFormat="1" ht="30.75" x14ac:dyDescent="0.45">
      <c r="A36" s="18" t="s">
        <v>72</v>
      </c>
      <c r="B36" s="145" t="s">
        <v>73</v>
      </c>
      <c r="C36" s="146"/>
      <c r="D36" s="19" t="s">
        <v>27</v>
      </c>
      <c r="E36" s="20">
        <f>G36-F36</f>
        <v>397416</v>
      </c>
      <c r="F36" s="20"/>
      <c r="G36" s="21">
        <f t="shared" si="6"/>
        <v>397416</v>
      </c>
      <c r="H36" s="20"/>
      <c r="I36" s="20"/>
      <c r="J36" s="20">
        <v>397416</v>
      </c>
      <c r="K36" s="20"/>
      <c r="Q36" s="24">
        <v>238896</v>
      </c>
      <c r="R36" s="14">
        <f t="shared" si="2"/>
        <v>158520</v>
      </c>
      <c r="S36" s="14">
        <f t="shared" si="4"/>
        <v>66.355234076753064</v>
      </c>
      <c r="T36" s="14"/>
      <c r="U36" s="14"/>
    </row>
    <row r="37" spans="1:21" s="13" customFormat="1" ht="30.75" x14ac:dyDescent="0.45">
      <c r="A37" s="18" t="s">
        <v>74</v>
      </c>
      <c r="B37" s="145" t="s">
        <v>75</v>
      </c>
      <c r="C37" s="146"/>
      <c r="D37" s="19" t="s">
        <v>27</v>
      </c>
      <c r="E37" s="20">
        <f>G37-F37</f>
        <v>0</v>
      </c>
      <c r="F37" s="20"/>
      <c r="G37" s="21">
        <f t="shared" si="6"/>
        <v>0</v>
      </c>
      <c r="H37" s="20"/>
      <c r="I37" s="20"/>
      <c r="J37" s="20">
        <v>0</v>
      </c>
      <c r="K37" s="20"/>
      <c r="Q37" s="24">
        <v>816000</v>
      </c>
      <c r="R37" s="14">
        <f t="shared" si="2"/>
        <v>-816000</v>
      </c>
      <c r="S37" s="14">
        <f t="shared" si="4"/>
        <v>-100</v>
      </c>
    </row>
    <row r="38" spans="1:21" s="13" customFormat="1" ht="30.75" x14ac:dyDescent="0.2">
      <c r="A38" s="10" t="s">
        <v>76</v>
      </c>
      <c r="B38" s="151" t="s">
        <v>77</v>
      </c>
      <c r="C38" s="152"/>
      <c r="D38" s="11" t="s">
        <v>27</v>
      </c>
      <c r="E38" s="26">
        <f>G38-F38</f>
        <v>126968870</v>
      </c>
      <c r="F38" s="27">
        <f>F39+F65+F71+F72</f>
        <v>0</v>
      </c>
      <c r="G38" s="12">
        <f>H38+I38+J38+K38</f>
        <v>126968870</v>
      </c>
      <c r="H38" s="12">
        <f>H39+H65+H71+H72</f>
        <v>0</v>
      </c>
      <c r="I38" s="12">
        <f>I39+I65+I71+I72</f>
        <v>13328</v>
      </c>
      <c r="J38" s="12">
        <f>J39+J65+J71+J72</f>
        <v>46209714</v>
      </c>
      <c r="K38" s="12">
        <f>K39+K65+K71+K72</f>
        <v>80745828</v>
      </c>
    </row>
    <row r="39" spans="1:21" s="13" customFormat="1" ht="30.75" x14ac:dyDescent="0.2">
      <c r="A39" s="15" t="s">
        <v>5</v>
      </c>
      <c r="B39" s="153" t="s">
        <v>78</v>
      </c>
      <c r="C39" s="154"/>
      <c r="D39" s="28" t="s">
        <v>27</v>
      </c>
      <c r="E39" s="25">
        <f>G39-F39</f>
        <v>118819780</v>
      </c>
      <c r="F39" s="29">
        <f>F40+F42+F64</f>
        <v>0</v>
      </c>
      <c r="G39" s="17">
        <f>H39+I39+J39+K39</f>
        <v>118819780</v>
      </c>
      <c r="H39" s="17">
        <f>H40+H42+H64</f>
        <v>0</v>
      </c>
      <c r="I39" s="17">
        <f>I40+I42+I64</f>
        <v>13328</v>
      </c>
      <c r="J39" s="17">
        <f>J40+J42+J64</f>
        <v>38221438</v>
      </c>
      <c r="K39" s="17">
        <f>K40+K42+K64</f>
        <v>80585014</v>
      </c>
      <c r="L39" s="30">
        <v>85351857</v>
      </c>
      <c r="M39" s="30">
        <v>0</v>
      </c>
      <c r="N39" s="30">
        <v>11309</v>
      </c>
      <c r="O39" s="30">
        <v>22915747</v>
      </c>
      <c r="P39" s="30">
        <v>62424801</v>
      </c>
      <c r="Q39" s="17">
        <v>79875859</v>
      </c>
      <c r="R39" s="17">
        <v>0</v>
      </c>
      <c r="S39" s="17">
        <v>24632</v>
      </c>
      <c r="T39" s="17">
        <v>20533656</v>
      </c>
      <c r="U39" s="17">
        <v>59317571</v>
      </c>
    </row>
    <row r="40" spans="1:21" s="13" customFormat="1" ht="30.75" x14ac:dyDescent="0.2">
      <c r="A40" s="15" t="s">
        <v>79</v>
      </c>
      <c r="B40" s="147" t="s">
        <v>80</v>
      </c>
      <c r="C40" s="148"/>
      <c r="D40" s="31" t="s">
        <v>27</v>
      </c>
      <c r="E40" s="32"/>
      <c r="F40" s="33"/>
      <c r="G40" s="34"/>
      <c r="H40" s="33"/>
      <c r="I40" s="33"/>
      <c r="J40" s="32"/>
      <c r="K40" s="32"/>
      <c r="L40" s="30">
        <f>G39+G72-L39</f>
        <v>33814225</v>
      </c>
      <c r="M40" s="30">
        <f>H39+H72-M39</f>
        <v>0</v>
      </c>
      <c r="N40" s="30">
        <f>I39+I72-N39</f>
        <v>2019</v>
      </c>
      <c r="O40" s="30">
        <f>J39+J72-O39</f>
        <v>15491179</v>
      </c>
      <c r="P40" s="30">
        <f>K39+K72-P39</f>
        <v>18321027</v>
      </c>
      <c r="Q40" s="17">
        <f>G39+G72-Q39</f>
        <v>39290223</v>
      </c>
      <c r="R40" s="17">
        <f>H39+H72-R39</f>
        <v>0</v>
      </c>
      <c r="S40" s="17">
        <f>I39+I72-S39</f>
        <v>-11304</v>
      </c>
      <c r="T40" s="17">
        <f>J39+J72-T39</f>
        <v>17873270</v>
      </c>
      <c r="U40" s="17">
        <f>K39+K72-U39</f>
        <v>21428257</v>
      </c>
    </row>
    <row r="41" spans="1:21" s="35" customFormat="1" ht="30.75" x14ac:dyDescent="0.3">
      <c r="A41" s="18" t="s">
        <v>81</v>
      </c>
      <c r="B41" s="145" t="s">
        <v>82</v>
      </c>
      <c r="C41" s="146"/>
      <c r="D41" s="19" t="s">
        <v>27</v>
      </c>
      <c r="E41" s="32"/>
      <c r="F41" s="33"/>
      <c r="G41" s="34"/>
      <c r="H41" s="33"/>
      <c r="I41" s="33"/>
      <c r="J41" s="32"/>
      <c r="K41" s="32"/>
      <c r="L41" s="30"/>
      <c r="M41" s="30"/>
      <c r="N41" s="30"/>
      <c r="O41" s="30"/>
      <c r="P41" s="30"/>
    </row>
    <row r="42" spans="1:21" s="13" customFormat="1" ht="35.25" x14ac:dyDescent="0.5">
      <c r="A42" s="15" t="s">
        <v>83</v>
      </c>
      <c r="B42" s="147" t="s">
        <v>84</v>
      </c>
      <c r="C42" s="148"/>
      <c r="D42" s="29" t="s">
        <v>27</v>
      </c>
      <c r="E42" s="17">
        <f t="shared" ref="E42:E65" si="7">G42-F42</f>
        <v>118819780</v>
      </c>
      <c r="F42" s="17">
        <f>F43+F56+F62+F63</f>
        <v>0</v>
      </c>
      <c r="G42" s="17">
        <f>H42+I42+J42+K42</f>
        <v>118819780</v>
      </c>
      <c r="H42" s="17">
        <f>H43+H56+H62+H63</f>
        <v>0</v>
      </c>
      <c r="I42" s="17">
        <f>I43+I56+I62+I63</f>
        <v>13328</v>
      </c>
      <c r="J42" s="17">
        <f>J43+J56+J62+J63</f>
        <v>38221438</v>
      </c>
      <c r="K42" s="17">
        <f>K43+K56+K62+K63</f>
        <v>80585014</v>
      </c>
      <c r="Q42" s="36">
        <v>100555724</v>
      </c>
      <c r="R42" s="36">
        <f>E42-Q42</f>
        <v>18264056</v>
      </c>
      <c r="S42" s="14">
        <f t="shared" ref="S42:S54" si="8">R42/Q42*100</f>
        <v>18.163119187526313</v>
      </c>
    </row>
    <row r="43" spans="1:21" s="13" customFormat="1" ht="35.25" x14ac:dyDescent="0.5">
      <c r="A43" s="15" t="s">
        <v>6</v>
      </c>
      <c r="B43" s="147" t="s">
        <v>85</v>
      </c>
      <c r="C43" s="148"/>
      <c r="D43" s="16" t="s">
        <v>27</v>
      </c>
      <c r="E43" s="25">
        <f>G43-F43</f>
        <v>116350403</v>
      </c>
      <c r="F43" s="29">
        <f>F44+F46+F49+F50+F51</f>
        <v>0</v>
      </c>
      <c r="G43" s="17">
        <f>H43+I43+J43+K43</f>
        <v>116350403</v>
      </c>
      <c r="H43" s="17">
        <f>SUM(H44:H55)</f>
        <v>0</v>
      </c>
      <c r="I43" s="17">
        <f>SUM(I44:I55)</f>
        <v>13328</v>
      </c>
      <c r="J43" s="17">
        <f>SUM(J44:J55)</f>
        <v>35758871</v>
      </c>
      <c r="K43" s="17">
        <f>SUM(K44:K55)</f>
        <v>80578204</v>
      </c>
      <c r="Q43" s="36">
        <v>99501031</v>
      </c>
      <c r="R43" s="36">
        <f>E43-Q43</f>
        <v>16849372</v>
      </c>
      <c r="S43" s="14">
        <f t="shared" si="8"/>
        <v>16.933866745561662</v>
      </c>
    </row>
    <row r="44" spans="1:21" s="13" customFormat="1" ht="35.25" x14ac:dyDescent="0.5">
      <c r="A44" s="18" t="s">
        <v>86</v>
      </c>
      <c r="B44" s="145" t="s">
        <v>87</v>
      </c>
      <c r="C44" s="146"/>
      <c r="D44" s="19" t="s">
        <v>27</v>
      </c>
      <c r="E44" s="20">
        <f t="shared" si="7"/>
        <v>19614125</v>
      </c>
      <c r="F44" s="20"/>
      <c r="G44" s="21">
        <f t="shared" si="6"/>
        <v>19614125</v>
      </c>
      <c r="H44" s="20"/>
      <c r="I44" s="20"/>
      <c r="J44" s="20">
        <v>3451998</v>
      </c>
      <c r="K44" s="20">
        <f>15060605+910951+190571</f>
        <v>16162127</v>
      </c>
      <c r="Q44" s="37">
        <v>12499409</v>
      </c>
      <c r="R44" s="36">
        <f t="shared" ref="R44:R54" si="9">E44-Q44</f>
        <v>7114716</v>
      </c>
      <c r="S44" s="14">
        <f t="shared" si="8"/>
        <v>56.920419197419662</v>
      </c>
    </row>
    <row r="45" spans="1:21" s="13" customFormat="1" ht="35.25" x14ac:dyDescent="0.5">
      <c r="A45" s="18" t="s">
        <v>88</v>
      </c>
      <c r="B45" s="145" t="s">
        <v>89</v>
      </c>
      <c r="C45" s="146"/>
      <c r="D45" s="19" t="s">
        <v>27</v>
      </c>
      <c r="E45" s="20">
        <f t="shared" si="7"/>
        <v>1376481</v>
      </c>
      <c r="F45" s="20"/>
      <c r="G45" s="21">
        <f>H45+I45+J45+K45</f>
        <v>1376481</v>
      </c>
      <c r="H45" s="20"/>
      <c r="I45" s="20"/>
      <c r="J45" s="20">
        <v>328920</v>
      </c>
      <c r="K45" s="20">
        <v>1047561</v>
      </c>
      <c r="Q45" s="37">
        <v>907565</v>
      </c>
      <c r="R45" s="36">
        <f t="shared" si="9"/>
        <v>468916</v>
      </c>
      <c r="S45" s="14">
        <f t="shared" si="8"/>
        <v>51.667483871678613</v>
      </c>
    </row>
    <row r="46" spans="1:21" s="13" customFormat="1" ht="35.25" x14ac:dyDescent="0.5">
      <c r="A46" s="18" t="s">
        <v>90</v>
      </c>
      <c r="B46" s="145" t="s">
        <v>91</v>
      </c>
      <c r="C46" s="146"/>
      <c r="D46" s="19" t="s">
        <v>27</v>
      </c>
      <c r="E46" s="20">
        <f t="shared" si="7"/>
        <v>68173565</v>
      </c>
      <c r="F46" s="20"/>
      <c r="G46" s="21">
        <f t="shared" si="6"/>
        <v>68173565</v>
      </c>
      <c r="H46" s="20"/>
      <c r="I46" s="20">
        <v>13328</v>
      </c>
      <c r="J46" s="20">
        <v>23482544</v>
      </c>
      <c r="K46" s="20">
        <v>44677693</v>
      </c>
      <c r="Q46" s="37">
        <v>70850494</v>
      </c>
      <c r="R46" s="36">
        <f t="shared" si="9"/>
        <v>-2676929</v>
      </c>
      <c r="S46" s="14">
        <f t="shared" si="8"/>
        <v>-3.7782785254821234</v>
      </c>
    </row>
    <row r="47" spans="1:21" s="13" customFormat="1" ht="35.25" x14ac:dyDescent="0.5">
      <c r="A47" s="18" t="s">
        <v>92</v>
      </c>
      <c r="B47" s="145" t="s">
        <v>93</v>
      </c>
      <c r="C47" s="146"/>
      <c r="D47" s="19" t="s">
        <v>27</v>
      </c>
      <c r="E47" s="20">
        <f t="shared" si="7"/>
        <v>8638</v>
      </c>
      <c r="F47" s="20"/>
      <c r="G47" s="21">
        <f t="shared" si="6"/>
        <v>8638</v>
      </c>
      <c r="H47" s="20"/>
      <c r="I47" s="20"/>
      <c r="J47" s="20">
        <v>0</v>
      </c>
      <c r="K47" s="20">
        <v>8638</v>
      </c>
      <c r="Q47" s="37">
        <v>5332</v>
      </c>
      <c r="R47" s="36">
        <f t="shared" si="9"/>
        <v>3306</v>
      </c>
      <c r="S47" s="14">
        <f t="shared" si="8"/>
        <v>62.003000750187539</v>
      </c>
    </row>
    <row r="48" spans="1:21" s="13" customFormat="1" ht="35.25" x14ac:dyDescent="0.5">
      <c r="A48" s="18" t="s">
        <v>94</v>
      </c>
      <c r="B48" s="145" t="s">
        <v>95</v>
      </c>
      <c r="C48" s="146"/>
      <c r="D48" s="19" t="s">
        <v>27</v>
      </c>
      <c r="E48" s="20">
        <f t="shared" si="7"/>
        <v>912253</v>
      </c>
      <c r="F48" s="20"/>
      <c r="G48" s="21">
        <f>H48+I48+J48+K48</f>
        <v>912253</v>
      </c>
      <c r="H48" s="20"/>
      <c r="I48" s="20"/>
      <c r="J48" s="20">
        <v>616461</v>
      </c>
      <c r="K48" s="20">
        <v>295792</v>
      </c>
      <c r="Q48" s="37">
        <v>138206</v>
      </c>
      <c r="R48" s="36">
        <f t="shared" si="9"/>
        <v>774047</v>
      </c>
      <c r="S48" s="14">
        <f t="shared" si="8"/>
        <v>560.06758027871444</v>
      </c>
    </row>
    <row r="49" spans="1:19" s="13" customFormat="1" ht="35.25" x14ac:dyDescent="0.5">
      <c r="A49" s="18" t="s">
        <v>96</v>
      </c>
      <c r="B49" s="145" t="s">
        <v>97</v>
      </c>
      <c r="C49" s="146"/>
      <c r="D49" s="19" t="s">
        <v>27</v>
      </c>
      <c r="E49" s="20">
        <f t="shared" si="7"/>
        <v>11980199</v>
      </c>
      <c r="F49" s="20"/>
      <c r="G49" s="21">
        <f t="shared" si="6"/>
        <v>11980199</v>
      </c>
      <c r="H49" s="20"/>
      <c r="I49" s="20"/>
      <c r="J49" s="20">
        <v>297642</v>
      </c>
      <c r="K49" s="20">
        <v>11682557</v>
      </c>
      <c r="Q49" s="37">
        <v>6457570</v>
      </c>
      <c r="R49" s="36">
        <f t="shared" si="9"/>
        <v>5522629</v>
      </c>
      <c r="S49" s="14">
        <f t="shared" si="8"/>
        <v>85.521782961702314</v>
      </c>
    </row>
    <row r="50" spans="1:19" s="13" customFormat="1" ht="35.25" x14ac:dyDescent="0.5">
      <c r="A50" s="18" t="s">
        <v>98</v>
      </c>
      <c r="B50" s="145" t="s">
        <v>99</v>
      </c>
      <c r="C50" s="146"/>
      <c r="D50" s="19" t="s">
        <v>27</v>
      </c>
      <c r="E50" s="20">
        <f t="shared" si="7"/>
        <v>7857</v>
      </c>
      <c r="F50" s="20"/>
      <c r="G50" s="21">
        <f t="shared" si="6"/>
        <v>7857</v>
      </c>
      <c r="H50" s="20"/>
      <c r="I50" s="20"/>
      <c r="J50" s="20"/>
      <c r="K50" s="20">
        <v>7857</v>
      </c>
      <c r="Q50" s="37">
        <v>5315</v>
      </c>
      <c r="R50" s="36">
        <f t="shared" si="9"/>
        <v>2542</v>
      </c>
      <c r="S50" s="14">
        <f t="shared" si="8"/>
        <v>47.826904985888994</v>
      </c>
    </row>
    <row r="51" spans="1:19" s="13" customFormat="1" ht="35.25" x14ac:dyDescent="0.5">
      <c r="A51" s="18" t="s">
        <v>100</v>
      </c>
      <c r="B51" s="145" t="s">
        <v>101</v>
      </c>
      <c r="C51" s="146"/>
      <c r="D51" s="19" t="s">
        <v>27</v>
      </c>
      <c r="E51" s="20">
        <f t="shared" si="7"/>
        <v>284</v>
      </c>
      <c r="F51" s="20"/>
      <c r="G51" s="21">
        <f>H51+I51+J51+K51</f>
        <v>284</v>
      </c>
      <c r="H51" s="20"/>
      <c r="I51" s="20"/>
      <c r="J51" s="20">
        <v>0</v>
      </c>
      <c r="K51" s="20">
        <v>284</v>
      </c>
      <c r="Q51" s="37">
        <v>268</v>
      </c>
      <c r="R51" s="36">
        <f t="shared" si="9"/>
        <v>16</v>
      </c>
      <c r="S51" s="14">
        <f t="shared" si="8"/>
        <v>5.9701492537313428</v>
      </c>
    </row>
    <row r="52" spans="1:19" s="13" customFormat="1" ht="35.25" x14ac:dyDescent="0.5">
      <c r="A52" s="18" t="s">
        <v>102</v>
      </c>
      <c r="B52" s="145" t="s">
        <v>103</v>
      </c>
      <c r="C52" s="146"/>
      <c r="D52" s="19" t="s">
        <v>27</v>
      </c>
      <c r="E52" s="20">
        <f t="shared" si="7"/>
        <v>14249270</v>
      </c>
      <c r="F52" s="20"/>
      <c r="G52" s="21">
        <f>H52+I52+J52+K52</f>
        <v>14249270</v>
      </c>
      <c r="H52" s="20"/>
      <c r="I52" s="20"/>
      <c r="J52" s="20">
        <v>7558354</v>
      </c>
      <c r="K52" s="20">
        <v>6690916</v>
      </c>
      <c r="Q52" s="37">
        <v>8610348</v>
      </c>
      <c r="R52" s="36">
        <f t="shared" si="9"/>
        <v>5638922</v>
      </c>
      <c r="S52" s="14">
        <f t="shared" si="8"/>
        <v>65.490059170663017</v>
      </c>
    </row>
    <row r="53" spans="1:19" s="13" customFormat="1" ht="35.25" x14ac:dyDescent="0.5">
      <c r="A53" s="18" t="s">
        <v>104</v>
      </c>
      <c r="B53" s="145" t="s">
        <v>105</v>
      </c>
      <c r="C53" s="146"/>
      <c r="D53" s="19" t="s">
        <v>27</v>
      </c>
      <c r="E53" s="20">
        <f t="shared" si="7"/>
        <v>26274</v>
      </c>
      <c r="F53" s="20"/>
      <c r="G53" s="21">
        <f>H53+I53+J53+K53</f>
        <v>26274</v>
      </c>
      <c r="H53" s="20"/>
      <c r="I53" s="20"/>
      <c r="J53" s="20">
        <v>21495</v>
      </c>
      <c r="K53" s="20">
        <v>4779</v>
      </c>
      <c r="Q53" s="37">
        <v>25619</v>
      </c>
      <c r="R53" s="36">
        <f t="shared" si="9"/>
        <v>655</v>
      </c>
      <c r="S53" s="14">
        <f t="shared" si="8"/>
        <v>2.5566962020375503</v>
      </c>
    </row>
    <row r="54" spans="1:19" s="13" customFormat="1" ht="35.25" x14ac:dyDescent="0.5">
      <c r="A54" s="18" t="s">
        <v>106</v>
      </c>
      <c r="B54" s="145" t="s">
        <v>107</v>
      </c>
      <c r="C54" s="146"/>
      <c r="D54" s="19" t="s">
        <v>27</v>
      </c>
      <c r="E54" s="20">
        <f t="shared" si="7"/>
        <v>1457</v>
      </c>
      <c r="F54" s="20"/>
      <c r="G54" s="21">
        <f>H54+I54+J54+K54</f>
        <v>1457</v>
      </c>
      <c r="H54" s="20"/>
      <c r="I54" s="20"/>
      <c r="J54" s="20">
        <v>1457</v>
      </c>
      <c r="K54" s="20"/>
      <c r="Q54" s="37">
        <v>905</v>
      </c>
      <c r="R54" s="36">
        <f t="shared" si="9"/>
        <v>552</v>
      </c>
      <c r="S54" s="14">
        <f t="shared" si="8"/>
        <v>60.994475138121551</v>
      </c>
    </row>
    <row r="55" spans="1:19" s="13" customFormat="1" ht="34.5" x14ac:dyDescent="0.45">
      <c r="A55" s="18" t="s">
        <v>108</v>
      </c>
      <c r="B55" s="145" t="s">
        <v>109</v>
      </c>
      <c r="C55" s="146"/>
      <c r="D55" s="19" t="s">
        <v>27</v>
      </c>
      <c r="E55" s="20">
        <f t="shared" si="7"/>
        <v>0</v>
      </c>
      <c r="F55" s="20"/>
      <c r="G55" s="21">
        <f>H55+I55+J55+K55</f>
        <v>0</v>
      </c>
      <c r="H55" s="20"/>
      <c r="I55" s="20"/>
      <c r="J55" s="20"/>
      <c r="K55" s="20"/>
      <c r="Q55" s="38"/>
      <c r="R55" s="39"/>
      <c r="S55" s="39"/>
    </row>
    <row r="56" spans="1:19" s="13" customFormat="1" ht="30" x14ac:dyDescent="0.2">
      <c r="A56" s="15" t="s">
        <v>7</v>
      </c>
      <c r="B56" s="147" t="s">
        <v>110</v>
      </c>
      <c r="C56" s="148"/>
      <c r="D56" s="16" t="s">
        <v>27</v>
      </c>
      <c r="E56" s="25">
        <f t="shared" si="7"/>
        <v>9921</v>
      </c>
      <c r="F56" s="29">
        <f>F57+F58+F59+F60</f>
        <v>0</v>
      </c>
      <c r="G56" s="17">
        <f t="shared" si="6"/>
        <v>9921</v>
      </c>
      <c r="H56" s="17">
        <f>H57+H58+H59+H60</f>
        <v>0</v>
      </c>
      <c r="I56" s="17">
        <f>I57+I58+I59+I60</f>
        <v>0</v>
      </c>
      <c r="J56" s="17">
        <f>J57+J58+J59+J60</f>
        <v>9921</v>
      </c>
      <c r="K56" s="17">
        <f>K57+K58+K59+K60</f>
        <v>0</v>
      </c>
      <c r="Q56" s="38"/>
      <c r="R56" s="38"/>
      <c r="S56" s="38"/>
    </row>
    <row r="57" spans="1:19" s="13" customFormat="1" ht="30.75" x14ac:dyDescent="0.4">
      <c r="A57" s="18" t="s">
        <v>111</v>
      </c>
      <c r="B57" s="145" t="s">
        <v>112</v>
      </c>
      <c r="C57" s="146"/>
      <c r="D57" s="19" t="s">
        <v>27</v>
      </c>
      <c r="E57" s="32">
        <f t="shared" si="7"/>
        <v>0</v>
      </c>
      <c r="F57" s="33"/>
      <c r="G57" s="21">
        <f t="shared" si="6"/>
        <v>0</v>
      </c>
      <c r="H57" s="20"/>
      <c r="I57" s="20"/>
      <c r="J57" s="20">
        <v>0</v>
      </c>
      <c r="K57" s="20"/>
      <c r="L57" s="40"/>
      <c r="Q57" s="38">
        <v>0</v>
      </c>
      <c r="R57" s="38"/>
      <c r="S57" s="38"/>
    </row>
    <row r="58" spans="1:19" s="13" customFormat="1" ht="35.25" x14ac:dyDescent="0.5">
      <c r="A58" s="18" t="s">
        <v>113</v>
      </c>
      <c r="B58" s="145" t="s">
        <v>114</v>
      </c>
      <c r="C58" s="146"/>
      <c r="D58" s="19" t="s">
        <v>27</v>
      </c>
      <c r="E58" s="20">
        <f t="shared" si="7"/>
        <v>9921</v>
      </c>
      <c r="F58" s="33"/>
      <c r="G58" s="21">
        <f>H58+I58+J58+K58</f>
        <v>9921</v>
      </c>
      <c r="H58" s="20"/>
      <c r="I58" s="20"/>
      <c r="J58" s="20">
        <v>9921</v>
      </c>
      <c r="K58" s="20"/>
      <c r="Q58" s="37">
        <v>4951</v>
      </c>
      <c r="R58" s="36">
        <f t="shared" ref="R58" si="10">E58-Q58</f>
        <v>4970</v>
      </c>
      <c r="S58" s="14">
        <f t="shared" ref="S58" si="11">R58/Q58*100</f>
        <v>100.38376085639264</v>
      </c>
    </row>
    <row r="59" spans="1:19" s="13" customFormat="1" ht="30.75" x14ac:dyDescent="0.2">
      <c r="A59" s="18" t="s">
        <v>115</v>
      </c>
      <c r="B59" s="145" t="s">
        <v>116</v>
      </c>
      <c r="C59" s="146"/>
      <c r="D59" s="19" t="s">
        <v>27</v>
      </c>
      <c r="E59" s="32">
        <f t="shared" si="7"/>
        <v>0</v>
      </c>
      <c r="F59" s="33"/>
      <c r="G59" s="41">
        <f t="shared" si="6"/>
        <v>0</v>
      </c>
      <c r="H59" s="20"/>
      <c r="I59" s="20"/>
      <c r="J59" s="20"/>
      <c r="K59" s="20"/>
      <c r="Q59" s="38">
        <v>0</v>
      </c>
      <c r="R59" s="38"/>
      <c r="S59" s="38"/>
    </row>
    <row r="60" spans="1:19" s="13" customFormat="1" ht="30.75" x14ac:dyDescent="0.2">
      <c r="A60" s="18" t="s">
        <v>117</v>
      </c>
      <c r="B60" s="145" t="s">
        <v>118</v>
      </c>
      <c r="C60" s="146"/>
      <c r="D60" s="19" t="s">
        <v>27</v>
      </c>
      <c r="E60" s="32">
        <f t="shared" si="7"/>
        <v>0</v>
      </c>
      <c r="F60" s="33"/>
      <c r="G60" s="41">
        <f t="shared" si="6"/>
        <v>0</v>
      </c>
      <c r="H60" s="20"/>
      <c r="I60" s="20"/>
      <c r="J60" s="20"/>
      <c r="K60" s="20"/>
      <c r="Q60" s="38">
        <v>0</v>
      </c>
      <c r="R60" s="38"/>
      <c r="S60" s="38"/>
    </row>
    <row r="61" spans="1:19" s="13" customFormat="1" ht="30.75" x14ac:dyDescent="0.2">
      <c r="A61" s="18" t="s">
        <v>119</v>
      </c>
      <c r="B61" s="145" t="s">
        <v>109</v>
      </c>
      <c r="C61" s="146"/>
      <c r="D61" s="19" t="s">
        <v>27</v>
      </c>
      <c r="E61" s="32">
        <f t="shared" si="7"/>
        <v>0</v>
      </c>
      <c r="F61" s="33"/>
      <c r="G61" s="41">
        <f t="shared" si="6"/>
        <v>0</v>
      </c>
      <c r="H61" s="20"/>
      <c r="I61" s="20"/>
      <c r="J61" s="20"/>
      <c r="K61" s="20"/>
      <c r="Q61" s="38">
        <v>0</v>
      </c>
      <c r="R61" s="38"/>
      <c r="S61" s="38"/>
    </row>
    <row r="62" spans="1:19" s="13" customFormat="1" ht="30.75" x14ac:dyDescent="0.2">
      <c r="A62" s="15" t="s">
        <v>8</v>
      </c>
      <c r="B62" s="147" t="s">
        <v>120</v>
      </c>
      <c r="C62" s="148"/>
      <c r="D62" s="16" t="s">
        <v>27</v>
      </c>
      <c r="E62" s="42">
        <f t="shared" si="7"/>
        <v>0</v>
      </c>
      <c r="F62" s="43"/>
      <c r="G62" s="44">
        <f t="shared" si="6"/>
        <v>0</v>
      </c>
      <c r="H62" s="45"/>
      <c r="I62" s="45"/>
      <c r="J62" s="20"/>
      <c r="K62" s="20"/>
      <c r="Q62" s="38">
        <v>0</v>
      </c>
      <c r="R62" s="38"/>
      <c r="S62" s="38"/>
    </row>
    <row r="63" spans="1:19" s="13" customFormat="1" ht="35.25" x14ac:dyDescent="0.5">
      <c r="A63" s="15" t="s">
        <v>9</v>
      </c>
      <c r="B63" s="147" t="s">
        <v>121</v>
      </c>
      <c r="C63" s="148"/>
      <c r="D63" s="16" t="s">
        <v>27</v>
      </c>
      <c r="E63" s="45">
        <f t="shared" si="7"/>
        <v>2459456</v>
      </c>
      <c r="F63" s="45"/>
      <c r="G63" s="46">
        <f t="shared" si="6"/>
        <v>2459456</v>
      </c>
      <c r="H63" s="45"/>
      <c r="I63" s="45"/>
      <c r="J63" s="20">
        <v>2452646</v>
      </c>
      <c r="K63" s="20">
        <v>6810</v>
      </c>
      <c r="Q63" s="37">
        <v>1049742</v>
      </c>
      <c r="R63" s="36">
        <f t="shared" ref="R63" si="12">E63-Q63</f>
        <v>1409714</v>
      </c>
      <c r="S63" s="38"/>
    </row>
    <row r="64" spans="1:19" s="47" customFormat="1" ht="30" x14ac:dyDescent="0.2">
      <c r="A64" s="15" t="s">
        <v>10</v>
      </c>
      <c r="B64" s="147" t="s">
        <v>122</v>
      </c>
      <c r="C64" s="148"/>
      <c r="D64" s="29" t="s">
        <v>27</v>
      </c>
      <c r="E64" s="42">
        <f t="shared" si="7"/>
        <v>0</v>
      </c>
      <c r="F64" s="43"/>
      <c r="G64" s="44">
        <f t="shared" si="6"/>
        <v>0</v>
      </c>
      <c r="H64" s="45"/>
      <c r="I64" s="45"/>
      <c r="J64" s="45"/>
      <c r="K64" s="42">
        <v>0</v>
      </c>
      <c r="Q64" s="48">
        <v>0</v>
      </c>
      <c r="R64" s="48"/>
      <c r="S64" s="48"/>
    </row>
    <row r="65" spans="1:23" s="47" customFormat="1" ht="32.25" customHeight="1" x14ac:dyDescent="0.45">
      <c r="A65" s="15" t="s">
        <v>123</v>
      </c>
      <c r="B65" s="147" t="s">
        <v>124</v>
      </c>
      <c r="C65" s="148"/>
      <c r="D65" s="16" t="s">
        <v>27</v>
      </c>
      <c r="E65" s="25">
        <f t="shared" si="7"/>
        <v>7802788</v>
      </c>
      <c r="F65" s="29">
        <f>F66+F67+F68+F69+F70</f>
        <v>0</v>
      </c>
      <c r="G65" s="17">
        <f>H65+I65+J65+K65</f>
        <v>7802788</v>
      </c>
      <c r="H65" s="17">
        <f>H66+H67+H68+H69+H70</f>
        <v>0</v>
      </c>
      <c r="I65" s="17">
        <f>I66+I67+I68+I69+I70</f>
        <v>0</v>
      </c>
      <c r="J65" s="17">
        <f>J66+J67+J68+J69+J70</f>
        <v>7802788</v>
      </c>
      <c r="K65" s="17">
        <f>K66+K67+K68+K69+K70</f>
        <v>0</v>
      </c>
      <c r="Q65" s="49">
        <v>3244492</v>
      </c>
      <c r="R65" s="14">
        <f t="shared" ref="R65:R70" si="13">E65-Q65</f>
        <v>4558296</v>
      </c>
      <c r="S65" s="14">
        <f>R65/Q65*100</f>
        <v>140.49336537121991</v>
      </c>
    </row>
    <row r="66" spans="1:23" s="47" customFormat="1" ht="36.75" customHeight="1" x14ac:dyDescent="0.45">
      <c r="A66" s="18" t="s">
        <v>125</v>
      </c>
      <c r="B66" s="145" t="s">
        <v>126</v>
      </c>
      <c r="C66" s="146"/>
      <c r="D66" s="19" t="s">
        <v>27</v>
      </c>
      <c r="E66" s="20">
        <f>G66-F66</f>
        <v>498330</v>
      </c>
      <c r="F66" s="20"/>
      <c r="G66" s="21">
        <f t="shared" si="6"/>
        <v>498330</v>
      </c>
      <c r="H66" s="20"/>
      <c r="I66" s="50"/>
      <c r="J66" s="20">
        <v>498330</v>
      </c>
      <c r="K66" s="20"/>
      <c r="Q66" s="49">
        <v>452010</v>
      </c>
      <c r="R66" s="14">
        <f t="shared" si="13"/>
        <v>46320</v>
      </c>
      <c r="S66" s="14">
        <f>R66/Q66*100</f>
        <v>10.247560894670473</v>
      </c>
    </row>
    <row r="67" spans="1:23" s="47" customFormat="1" ht="32.25" customHeight="1" x14ac:dyDescent="0.45">
      <c r="A67" s="18" t="s">
        <v>127</v>
      </c>
      <c r="B67" s="145" t="s">
        <v>128</v>
      </c>
      <c r="C67" s="146"/>
      <c r="D67" s="19" t="s">
        <v>27</v>
      </c>
      <c r="E67" s="20">
        <f t="shared" ref="E67:E75" si="14">G67-F67</f>
        <v>693441</v>
      </c>
      <c r="F67" s="20"/>
      <c r="G67" s="21">
        <f t="shared" si="6"/>
        <v>693441</v>
      </c>
      <c r="H67" s="20"/>
      <c r="I67" s="50"/>
      <c r="J67" s="20">
        <v>693441</v>
      </c>
      <c r="K67" s="20"/>
      <c r="Q67" s="49">
        <v>911664</v>
      </c>
      <c r="R67" s="14">
        <f t="shared" si="13"/>
        <v>-218223</v>
      </c>
      <c r="S67" s="14">
        <f t="shared" ref="S67:S70" si="15">R67/Q67*100</f>
        <v>-23.936779339756754</v>
      </c>
    </row>
    <row r="68" spans="1:23" s="13" customFormat="1" ht="32.25" customHeight="1" x14ac:dyDescent="0.45">
      <c r="A68" s="18" t="s">
        <v>129</v>
      </c>
      <c r="B68" s="145" t="s">
        <v>130</v>
      </c>
      <c r="C68" s="146"/>
      <c r="D68" s="19" t="s">
        <v>27</v>
      </c>
      <c r="E68" s="20">
        <f t="shared" si="14"/>
        <v>1596960</v>
      </c>
      <c r="F68" s="20"/>
      <c r="G68" s="21">
        <f t="shared" si="6"/>
        <v>1596960</v>
      </c>
      <c r="H68" s="20"/>
      <c r="I68" s="50"/>
      <c r="J68" s="20">
        <v>1596960</v>
      </c>
      <c r="K68" s="20"/>
      <c r="Q68" s="51">
        <v>1315152</v>
      </c>
      <c r="R68" s="14">
        <f t="shared" si="13"/>
        <v>281808</v>
      </c>
      <c r="S68" s="14">
        <f t="shared" si="15"/>
        <v>21.427789335377202</v>
      </c>
    </row>
    <row r="69" spans="1:23" s="13" customFormat="1" ht="30" customHeight="1" x14ac:dyDescent="0.45">
      <c r="A69" s="18" t="s">
        <v>131</v>
      </c>
      <c r="B69" s="145" t="s">
        <v>132</v>
      </c>
      <c r="C69" s="146"/>
      <c r="D69" s="19" t="s">
        <v>27</v>
      </c>
      <c r="E69" s="20">
        <f t="shared" si="14"/>
        <v>496120</v>
      </c>
      <c r="F69" s="20"/>
      <c r="G69" s="21">
        <f t="shared" si="6"/>
        <v>496120</v>
      </c>
      <c r="H69" s="20"/>
      <c r="I69" s="50"/>
      <c r="J69" s="20">
        <v>496120</v>
      </c>
      <c r="K69" s="20"/>
      <c r="Q69" s="51">
        <v>392231</v>
      </c>
      <c r="R69" s="14">
        <f t="shared" si="13"/>
        <v>103889</v>
      </c>
      <c r="S69" s="14">
        <f t="shared" si="15"/>
        <v>26.486687691691884</v>
      </c>
    </row>
    <row r="70" spans="1:23" s="13" customFormat="1" ht="39" customHeight="1" x14ac:dyDescent="0.45">
      <c r="A70" s="18" t="s">
        <v>133</v>
      </c>
      <c r="B70" s="145" t="s">
        <v>134</v>
      </c>
      <c r="C70" s="146"/>
      <c r="D70" s="19" t="s">
        <v>27</v>
      </c>
      <c r="E70" s="20">
        <f t="shared" si="14"/>
        <v>4517937</v>
      </c>
      <c r="F70" s="20"/>
      <c r="G70" s="21">
        <f>H70+I70+J70+K70</f>
        <v>4517937</v>
      </c>
      <c r="H70" s="20"/>
      <c r="I70" s="50"/>
      <c r="J70" s="20">
        <v>4517937</v>
      </c>
      <c r="K70" s="20"/>
      <c r="Q70" s="51">
        <v>173435</v>
      </c>
      <c r="R70" s="14">
        <f t="shared" si="13"/>
        <v>4344502</v>
      </c>
      <c r="S70" s="14">
        <f t="shared" si="15"/>
        <v>2504.974197826275</v>
      </c>
    </row>
    <row r="71" spans="1:23" s="13" customFormat="1" ht="61.5" customHeight="1" x14ac:dyDescent="0.2">
      <c r="A71" s="15" t="s">
        <v>135</v>
      </c>
      <c r="B71" s="147" t="s">
        <v>136</v>
      </c>
      <c r="C71" s="148"/>
      <c r="D71" s="16" t="s">
        <v>27</v>
      </c>
      <c r="E71" s="42">
        <f t="shared" si="14"/>
        <v>0</v>
      </c>
      <c r="F71" s="43"/>
      <c r="G71" s="44">
        <f t="shared" si="6"/>
        <v>0</v>
      </c>
      <c r="H71" s="45"/>
      <c r="I71" s="52"/>
      <c r="J71" s="20"/>
      <c r="K71" s="20"/>
      <c r="Q71" s="38"/>
      <c r="R71" s="38"/>
      <c r="S71" s="38"/>
    </row>
    <row r="72" spans="1:23" s="13" customFormat="1" ht="60" customHeight="1" x14ac:dyDescent="0.4">
      <c r="A72" s="16" t="s">
        <v>137</v>
      </c>
      <c r="B72" s="149" t="s">
        <v>138</v>
      </c>
      <c r="C72" s="150"/>
      <c r="D72" s="16" t="s">
        <v>27</v>
      </c>
      <c r="E72" s="45">
        <f>G72-F72</f>
        <v>346302</v>
      </c>
      <c r="F72" s="53"/>
      <c r="G72" s="46">
        <f>H72+I72+J72+K72</f>
        <v>346302</v>
      </c>
      <c r="H72" s="45"/>
      <c r="I72" s="53"/>
      <c r="J72" s="20">
        <f>SUM(J73:J75)</f>
        <v>185488</v>
      </c>
      <c r="K72" s="20">
        <f>SUM(K73:K75)</f>
        <v>160814</v>
      </c>
      <c r="Q72" s="38"/>
      <c r="R72" s="38"/>
      <c r="S72" s="38"/>
    </row>
    <row r="73" spans="1:23" s="13" customFormat="1" ht="34.5" customHeight="1" x14ac:dyDescent="0.4">
      <c r="A73" s="16" t="s">
        <v>139</v>
      </c>
      <c r="B73" s="54" t="s">
        <v>140</v>
      </c>
      <c r="C73" s="55"/>
      <c r="D73" s="16" t="s">
        <v>27</v>
      </c>
      <c r="E73" s="45">
        <f>G73-F73</f>
        <v>132925</v>
      </c>
      <c r="F73" s="53"/>
      <c r="G73" s="46">
        <f>H73+I73+J73+K73</f>
        <v>132925</v>
      </c>
      <c r="H73" s="45"/>
      <c r="I73" s="52"/>
      <c r="J73" s="20">
        <v>132925</v>
      </c>
      <c r="K73" s="20"/>
      <c r="Q73" s="56"/>
      <c r="R73" s="38"/>
      <c r="S73" s="38"/>
    </row>
    <row r="74" spans="1:23" s="13" customFormat="1" ht="60" customHeight="1" x14ac:dyDescent="0.45">
      <c r="A74" s="16" t="s">
        <v>141</v>
      </c>
      <c r="B74" s="57" t="s">
        <v>142</v>
      </c>
      <c r="C74" s="55"/>
      <c r="D74" s="16" t="s">
        <v>27</v>
      </c>
      <c r="E74" s="45">
        <f>G74-F74</f>
        <v>150759</v>
      </c>
      <c r="F74" s="53"/>
      <c r="G74" s="46">
        <f>H74+I74+J74+K74</f>
        <v>150759</v>
      </c>
      <c r="H74" s="45"/>
      <c r="I74" s="53"/>
      <c r="J74" s="20">
        <f>38643+13920</f>
        <v>52563</v>
      </c>
      <c r="K74" s="20">
        <f>73358+24838</f>
        <v>98196</v>
      </c>
      <c r="Q74" s="58">
        <v>147652</v>
      </c>
      <c r="R74" s="14">
        <f>E74-Q74</f>
        <v>3107</v>
      </c>
      <c r="S74" s="14">
        <f t="shared" ref="S74:S75" si="16">R74/Q74*100</f>
        <v>2.1042722076233304</v>
      </c>
    </row>
    <row r="75" spans="1:23" s="13" customFormat="1" ht="34.5" customHeight="1" x14ac:dyDescent="0.45">
      <c r="A75" s="16" t="s">
        <v>143</v>
      </c>
      <c r="B75" s="54" t="s">
        <v>144</v>
      </c>
      <c r="C75" s="55"/>
      <c r="D75" s="16" t="s">
        <v>27</v>
      </c>
      <c r="E75" s="45">
        <f t="shared" si="14"/>
        <v>62618</v>
      </c>
      <c r="F75" s="53"/>
      <c r="G75" s="46">
        <f>H75+I75+J75+K75</f>
        <v>62618</v>
      </c>
      <c r="H75" s="45"/>
      <c r="I75" s="52"/>
      <c r="J75" s="20"/>
      <c r="K75" s="50">
        <v>62618</v>
      </c>
      <c r="Q75" s="58">
        <v>59167</v>
      </c>
      <c r="R75" s="14">
        <f>E75-Q75</f>
        <v>3451</v>
      </c>
      <c r="S75" s="14">
        <f t="shared" si="16"/>
        <v>5.8326431963763588</v>
      </c>
    </row>
    <row r="76" spans="1:23" s="47" customFormat="1" ht="48" customHeight="1" x14ac:dyDescent="0.45">
      <c r="A76" s="10" t="s">
        <v>11</v>
      </c>
      <c r="B76" s="143" t="s">
        <v>145</v>
      </c>
      <c r="C76" s="59" t="s">
        <v>146</v>
      </c>
      <c r="D76" s="11" t="s">
        <v>27</v>
      </c>
      <c r="E76" s="26">
        <f>E13-E38</f>
        <v>-3534650</v>
      </c>
      <c r="F76" s="26">
        <f>F13-F38</f>
        <v>0</v>
      </c>
      <c r="G76" s="26">
        <f>G13-G38</f>
        <v>-3534650</v>
      </c>
      <c r="H76" s="60"/>
      <c r="I76" s="60"/>
      <c r="J76" s="61"/>
      <c r="K76" s="62"/>
      <c r="Q76" s="58"/>
    </row>
    <row r="77" spans="1:23" s="64" customFormat="1" ht="45.75" customHeight="1" x14ac:dyDescent="0.2">
      <c r="A77" s="10" t="s">
        <v>147</v>
      </c>
      <c r="B77" s="144"/>
      <c r="C77" s="59" t="s">
        <v>148</v>
      </c>
      <c r="D77" s="11" t="s">
        <v>12</v>
      </c>
      <c r="E77" s="63">
        <f>E76/E13*100</f>
        <v>-2.8635900157995087</v>
      </c>
      <c r="F77" s="63"/>
      <c r="G77" s="63">
        <f>G76/G13*100</f>
        <v>-2.8635900157995087</v>
      </c>
      <c r="H77" s="10"/>
      <c r="I77" s="10"/>
      <c r="J77" s="10"/>
      <c r="K77" s="10"/>
      <c r="L77" s="141"/>
      <c r="M77" s="142"/>
      <c r="N77" s="141"/>
      <c r="O77" s="142"/>
      <c r="P77" s="141"/>
      <c r="Q77" s="142"/>
      <c r="R77" s="141"/>
      <c r="S77" s="142"/>
      <c r="T77" s="141"/>
      <c r="U77" s="142"/>
      <c r="V77" s="141"/>
      <c r="W77" s="142"/>
    </row>
    <row r="78" spans="1:23" s="47" customFormat="1" ht="48" customHeight="1" x14ac:dyDescent="0.45">
      <c r="A78" s="10" t="s">
        <v>11</v>
      </c>
      <c r="B78" s="143" t="s">
        <v>149</v>
      </c>
      <c r="C78" s="59" t="s">
        <v>146</v>
      </c>
      <c r="D78" s="11" t="s">
        <v>27</v>
      </c>
      <c r="E78" s="26">
        <v>0</v>
      </c>
      <c r="F78" s="26">
        <f>F15-F40</f>
        <v>0</v>
      </c>
      <c r="G78" s="26">
        <v>0</v>
      </c>
      <c r="H78" s="60"/>
      <c r="I78" s="60"/>
      <c r="J78" s="61"/>
      <c r="K78" s="62"/>
      <c r="Q78" s="58"/>
    </row>
    <row r="79" spans="1:23" s="64" customFormat="1" ht="45.75" customHeight="1" x14ac:dyDescent="0.2">
      <c r="A79" s="10" t="s">
        <v>147</v>
      </c>
      <c r="B79" s="144"/>
      <c r="C79" s="59" t="s">
        <v>148</v>
      </c>
      <c r="D79" s="11" t="s">
        <v>12</v>
      </c>
      <c r="E79" s="63">
        <f>E78/E15*100</f>
        <v>0</v>
      </c>
      <c r="F79" s="63"/>
      <c r="G79" s="63">
        <f>G78/G15*100</f>
        <v>0</v>
      </c>
      <c r="H79" s="10"/>
      <c r="I79" s="10"/>
      <c r="J79" s="10"/>
      <c r="K79" s="10"/>
      <c r="L79" s="141"/>
      <c r="M79" s="142"/>
      <c r="N79" s="141"/>
      <c r="O79" s="142"/>
      <c r="P79" s="141"/>
      <c r="Q79" s="142"/>
      <c r="R79" s="141"/>
      <c r="S79" s="142"/>
      <c r="T79" s="141"/>
      <c r="U79" s="142"/>
      <c r="V79" s="141"/>
      <c r="W79" s="142"/>
    </row>
    <row r="80" spans="1:23" s="13" customFormat="1" ht="56.25" customHeight="1" x14ac:dyDescent="0.2">
      <c r="A80" s="15" t="s">
        <v>150</v>
      </c>
      <c r="B80" s="138" t="s">
        <v>151</v>
      </c>
      <c r="C80" s="139"/>
      <c r="D80" s="16" t="s">
        <v>27</v>
      </c>
      <c r="E80" s="52">
        <f>E38-E72-E47-E58</f>
        <v>126604009</v>
      </c>
      <c r="F80" s="52"/>
      <c r="G80" s="52">
        <f>G38-G72-G47-G58</f>
        <v>126604009</v>
      </c>
      <c r="H80" s="65"/>
      <c r="I80" s="65"/>
      <c r="J80" s="52"/>
      <c r="K80" s="52"/>
    </row>
    <row r="81" spans="1:11" s="47" customFormat="1" ht="45" x14ac:dyDescent="0.2">
      <c r="A81" s="66" t="s">
        <v>152</v>
      </c>
      <c r="B81" s="67"/>
      <c r="C81" s="67"/>
      <c r="D81" s="68"/>
      <c r="E81" s="69"/>
      <c r="F81" s="70"/>
      <c r="G81" s="71"/>
      <c r="H81" s="70"/>
      <c r="I81" s="70"/>
      <c r="J81" s="71"/>
      <c r="K81" s="71"/>
    </row>
    <row r="82" spans="1:11" s="47" customFormat="1" ht="45" x14ac:dyDescent="0.2">
      <c r="A82" s="66"/>
      <c r="B82" s="67"/>
      <c r="C82" s="67"/>
      <c r="D82" s="68"/>
      <c r="E82" s="69"/>
      <c r="F82" s="70"/>
      <c r="G82" s="71"/>
      <c r="H82" s="70"/>
      <c r="I82" s="70"/>
      <c r="J82" s="71"/>
      <c r="K82" s="71"/>
    </row>
    <row r="83" spans="1:11" s="4" customFormat="1" ht="30" x14ac:dyDescent="0.4">
      <c r="A83" s="72" t="s">
        <v>153</v>
      </c>
      <c r="B83" s="72"/>
      <c r="C83" s="72"/>
      <c r="D83" s="72" t="s">
        <v>154</v>
      </c>
      <c r="E83" s="72"/>
      <c r="F83" s="72"/>
      <c r="G83" s="72"/>
      <c r="H83" s="72"/>
      <c r="I83" s="72" t="s">
        <v>155</v>
      </c>
      <c r="J83" s="72"/>
      <c r="K83" s="72"/>
    </row>
    <row r="84" spans="1:11" s="4" customFormat="1" ht="30.75" x14ac:dyDescent="0.4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</row>
    <row r="85" spans="1:11" s="76" customFormat="1" ht="40.5" x14ac:dyDescent="0.55000000000000004">
      <c r="A85" s="74" t="s">
        <v>156</v>
      </c>
      <c r="B85" s="75"/>
      <c r="C85" s="75"/>
      <c r="D85" s="74" t="s">
        <v>157</v>
      </c>
      <c r="E85" s="75"/>
      <c r="F85" s="75"/>
      <c r="G85" s="75"/>
      <c r="H85" s="75"/>
      <c r="I85" s="74" t="s">
        <v>158</v>
      </c>
      <c r="J85" s="75"/>
      <c r="K85" s="75"/>
    </row>
    <row r="86" spans="1:11" s="76" customFormat="1" ht="40.5" x14ac:dyDescent="0.55000000000000004">
      <c r="A86" s="75"/>
      <c r="B86" s="75"/>
      <c r="C86" s="75"/>
      <c r="D86" s="75"/>
      <c r="E86" s="75"/>
      <c r="F86" s="75"/>
      <c r="G86" s="75"/>
      <c r="H86" s="75"/>
      <c r="I86" s="74" t="s">
        <v>14</v>
      </c>
      <c r="J86" s="75"/>
      <c r="K86" s="75"/>
    </row>
    <row r="87" spans="1:11" s="76" customFormat="1" ht="40.5" x14ac:dyDescent="0.55000000000000004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1:11" s="4" customFormat="1" ht="35.25" x14ac:dyDescent="0.5">
      <c r="A88" s="140"/>
      <c r="B88" s="140"/>
      <c r="C88" s="140"/>
      <c r="D88" s="73" t="s">
        <v>159</v>
      </c>
      <c r="E88" s="73"/>
      <c r="F88" s="73"/>
      <c r="G88" s="73"/>
      <c r="H88" s="73"/>
      <c r="I88" s="73"/>
      <c r="J88" s="73"/>
      <c r="K88" s="73"/>
    </row>
    <row r="89" spans="1:11" s="4" customFormat="1" ht="35.25" x14ac:dyDescent="0.5">
      <c r="A89" s="77"/>
      <c r="B89" s="78"/>
      <c r="C89" s="78"/>
      <c r="D89" s="73" t="s">
        <v>160</v>
      </c>
      <c r="E89" s="73"/>
      <c r="F89" s="73"/>
      <c r="G89" s="73"/>
      <c r="H89" s="73"/>
      <c r="I89" s="74" t="s">
        <v>161</v>
      </c>
      <c r="J89" s="73"/>
      <c r="K89" s="73"/>
    </row>
    <row r="90" spans="1:11" s="4" customFormat="1" ht="30.75" x14ac:dyDescent="0.45">
      <c r="A90" s="79"/>
      <c r="B90" s="73"/>
      <c r="C90" s="73"/>
      <c r="D90" s="73"/>
      <c r="E90" s="73"/>
      <c r="F90" s="73"/>
      <c r="G90" s="73"/>
      <c r="H90" s="73"/>
      <c r="I90" s="73"/>
      <c r="J90" s="73"/>
      <c r="K90" s="73"/>
    </row>
    <row r="91" spans="1:11" s="4" customFormat="1" ht="30.75" x14ac:dyDescent="0.45">
      <c r="A91" s="80" t="s">
        <v>162</v>
      </c>
      <c r="B91" s="73"/>
      <c r="C91" s="80"/>
      <c r="D91" s="73"/>
      <c r="E91" s="80" t="s">
        <v>162</v>
      </c>
      <c r="F91" s="73"/>
      <c r="G91" s="73"/>
      <c r="H91" s="73"/>
      <c r="I91" s="73"/>
      <c r="J91" s="80" t="s">
        <v>162</v>
      </c>
      <c r="K91" s="73"/>
    </row>
    <row r="92" spans="1:11" s="4" customFormat="1" ht="23.25" x14ac:dyDescent="0.35">
      <c r="A92" s="81"/>
      <c r="B92" s="81"/>
      <c r="C92" s="82"/>
      <c r="D92" s="82"/>
      <c r="E92" s="82"/>
      <c r="F92" s="82"/>
      <c r="G92" s="82"/>
      <c r="H92" s="82"/>
      <c r="I92" s="82"/>
      <c r="J92" s="82"/>
      <c r="K92" s="82"/>
    </row>
    <row r="93" spans="1:11" s="4" customFormat="1" ht="23.25" x14ac:dyDescent="0.35">
      <c r="A93" s="81"/>
      <c r="B93" s="81"/>
      <c r="C93" s="83"/>
      <c r="D93" s="82"/>
      <c r="E93" s="82"/>
      <c r="F93" s="82"/>
      <c r="G93" s="82"/>
      <c r="H93" s="82"/>
      <c r="I93" s="82"/>
      <c r="J93" s="82"/>
      <c r="K93" s="82"/>
    </row>
    <row r="94" spans="1:11" s="4" customFormat="1" ht="15.75" x14ac:dyDescent="0.25">
      <c r="A94" s="84"/>
      <c r="B94" s="84"/>
      <c r="F94" s="85"/>
      <c r="G94" s="85"/>
      <c r="H94" s="85"/>
      <c r="I94" s="85"/>
      <c r="J94" s="85"/>
      <c r="K94" s="85"/>
    </row>
    <row r="95" spans="1:11" s="4" customFormat="1" ht="15.75" x14ac:dyDescent="0.25">
      <c r="A95" s="84"/>
      <c r="B95" s="84"/>
      <c r="F95" s="85"/>
      <c r="G95" s="85"/>
      <c r="H95" s="85"/>
      <c r="I95" s="85"/>
      <c r="J95" s="85"/>
      <c r="K95" s="85"/>
    </row>
  </sheetData>
  <mergeCells count="87">
    <mergeCell ref="B13:C13"/>
    <mergeCell ref="H2:K2"/>
    <mergeCell ref="H3:K3"/>
    <mergeCell ref="H4:K4"/>
    <mergeCell ref="A7:K7"/>
    <mergeCell ref="A8:K8"/>
    <mergeCell ref="A9:K9"/>
    <mergeCell ref="A10:A11"/>
    <mergeCell ref="B10:C11"/>
    <mergeCell ref="D10:D11"/>
    <mergeCell ref="E10:K10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72:C72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80:C80"/>
    <mergeCell ref="A88:C88"/>
    <mergeCell ref="V77:W77"/>
    <mergeCell ref="B78:B79"/>
    <mergeCell ref="L79:M79"/>
    <mergeCell ref="N79:O79"/>
    <mergeCell ref="P79:Q79"/>
    <mergeCell ref="R79:S79"/>
    <mergeCell ref="T79:U79"/>
    <mergeCell ref="V79:W79"/>
    <mergeCell ref="L77:M77"/>
    <mergeCell ref="N77:O77"/>
    <mergeCell ref="P77:Q77"/>
    <mergeCell ref="R77:S77"/>
    <mergeCell ref="T77:U77"/>
    <mergeCell ref="B76:B77"/>
  </mergeCells>
  <conditionalFormatting sqref="J66:K75">
    <cfRule type="expression" dxfId="125" priority="10">
      <formula>ROUND(J66,0)-J66&lt;&gt;0</formula>
    </cfRule>
  </conditionalFormatting>
  <conditionalFormatting sqref="J68">
    <cfRule type="expression" dxfId="124" priority="9">
      <formula>ROUND(J68,0)-J68&lt;&gt;0</formula>
    </cfRule>
  </conditionalFormatting>
  <conditionalFormatting sqref="J57:K63">
    <cfRule type="expression" dxfId="123" priority="8">
      <formula>ROUND(J57,0)-J57&lt;&gt;0</formula>
    </cfRule>
  </conditionalFormatting>
  <conditionalFormatting sqref="I44:K54">
    <cfRule type="expression" dxfId="122" priority="7">
      <formula>ROUND(I44,0)-I44&lt;&gt;0</formula>
    </cfRule>
  </conditionalFormatting>
  <conditionalFormatting sqref="H32:J37">
    <cfRule type="expression" dxfId="121" priority="6">
      <formula>ROUND(H32,0)-H32&lt;&gt;0</formula>
    </cfRule>
  </conditionalFormatting>
  <conditionalFormatting sqref="H15:K19 H23:K23 H21:K21">
    <cfRule type="expression" dxfId="120" priority="5">
      <formula>ROUND(H15,0)-H15&lt;&gt;0</formula>
    </cfRule>
  </conditionalFormatting>
  <conditionalFormatting sqref="H25:K26">
    <cfRule type="expression" dxfId="119" priority="4">
      <formula>ROUND(H25,0)-H25&lt;&gt;0</formula>
    </cfRule>
  </conditionalFormatting>
  <conditionalFormatting sqref="H28">
    <cfRule type="expression" dxfId="118" priority="3">
      <formula>ROUND(H28,0)-H28&lt;&gt;0</formula>
    </cfRule>
  </conditionalFormatting>
  <conditionalFormatting sqref="H22:K22">
    <cfRule type="expression" dxfId="117" priority="2">
      <formula>ROUND(H22,0)-H22&lt;&gt;0</formula>
    </cfRule>
  </conditionalFormatting>
  <conditionalFormatting sqref="H20:K20">
    <cfRule type="expression" dxfId="116" priority="1">
      <formula>ROUND(H20,0)-H20&lt;&gt;0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A366"/>
  <sheetViews>
    <sheetView zoomScale="30" zoomScaleNormal="30" workbookViewId="0">
      <selection activeCell="G11" sqref="G11"/>
    </sheetView>
  </sheetViews>
  <sheetFormatPr defaultRowHeight="15" x14ac:dyDescent="0.25"/>
  <cols>
    <col min="1" max="1" width="21.28515625" style="2" customWidth="1"/>
    <col min="2" max="2" width="48.85546875" style="2" customWidth="1"/>
    <col min="3" max="3" width="96.140625" style="2" customWidth="1"/>
    <col min="4" max="4" width="17.28515625" style="2" customWidth="1"/>
    <col min="5" max="5" width="50.5703125" style="2" customWidth="1"/>
    <col min="6" max="6" width="30.28515625" style="2" customWidth="1"/>
    <col min="7" max="7" width="42.85546875" style="2" customWidth="1"/>
    <col min="8" max="8" width="45.140625" style="2" customWidth="1"/>
    <col min="9" max="9" width="33.140625" style="2" customWidth="1"/>
    <col min="10" max="10" width="30.85546875" style="2" customWidth="1"/>
    <col min="11" max="11" width="30.28515625" style="2" customWidth="1"/>
    <col min="12" max="16" width="24.5703125" style="2" hidden="1" customWidth="1"/>
    <col min="17" max="17" width="37.42578125" style="2" hidden="1" customWidth="1"/>
    <col min="18" max="19" width="30.28515625" style="2" hidden="1" customWidth="1"/>
    <col min="20" max="20" width="31.7109375" style="2" hidden="1" customWidth="1"/>
    <col min="21" max="21" width="32.7109375" style="2" hidden="1" customWidth="1"/>
    <col min="22" max="16384" width="9.140625" style="2"/>
  </cols>
  <sheetData>
    <row r="1" spans="1:19" ht="23.2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23.25" x14ac:dyDescent="0.35">
      <c r="A2" s="1"/>
      <c r="B2" s="1"/>
      <c r="C2" s="1"/>
      <c r="D2" s="1"/>
      <c r="E2" s="1"/>
      <c r="F2" s="1"/>
      <c r="G2" s="1"/>
      <c r="H2" s="161" t="s">
        <v>15</v>
      </c>
      <c r="I2" s="161"/>
      <c r="J2" s="161"/>
      <c r="K2" s="161"/>
    </row>
    <row r="3" spans="1:19" ht="23.25" x14ac:dyDescent="0.35">
      <c r="A3" s="1"/>
      <c r="B3" s="1"/>
      <c r="C3" s="1"/>
      <c r="D3" s="1"/>
      <c r="E3" s="1"/>
      <c r="F3" s="1"/>
      <c r="G3" s="1"/>
      <c r="H3" s="161" t="s">
        <v>16</v>
      </c>
      <c r="I3" s="161"/>
      <c r="J3" s="161"/>
      <c r="K3" s="161"/>
    </row>
    <row r="4" spans="1:19" ht="23.25" x14ac:dyDescent="0.35">
      <c r="A4" s="1"/>
      <c r="B4" s="1"/>
      <c r="C4" s="1"/>
      <c r="D4" s="1"/>
      <c r="E4" s="1"/>
      <c r="F4" s="1"/>
      <c r="G4" s="1"/>
      <c r="H4" s="161" t="s">
        <v>17</v>
      </c>
      <c r="I4" s="161"/>
      <c r="J4" s="161"/>
      <c r="K4" s="161"/>
    </row>
    <row r="5" spans="1:19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9" ht="24" customHeight="1" x14ac:dyDescent="0.4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9" ht="53.25" x14ac:dyDescent="0.75">
      <c r="A7" s="162" t="s">
        <v>200</v>
      </c>
      <c r="B7" s="162"/>
      <c r="C7" s="162"/>
      <c r="D7" s="162"/>
      <c r="E7" s="163"/>
      <c r="F7" s="163"/>
      <c r="G7" s="163"/>
      <c r="H7" s="163"/>
      <c r="I7" s="163"/>
      <c r="J7" s="163"/>
      <c r="K7" s="163"/>
    </row>
    <row r="8" spans="1:19" ht="51.75" x14ac:dyDescent="0.65">
      <c r="A8" s="162" t="s">
        <v>13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</row>
    <row r="9" spans="1:19" ht="37.5" customHeight="1" x14ac:dyDescent="0.45">
      <c r="A9" s="164" t="s">
        <v>19</v>
      </c>
      <c r="B9" s="164"/>
      <c r="C9" s="164"/>
      <c r="D9" s="164"/>
      <c r="E9" s="165"/>
      <c r="F9" s="165"/>
      <c r="G9" s="165"/>
      <c r="H9" s="165"/>
      <c r="I9" s="165"/>
      <c r="J9" s="165"/>
      <c r="K9" s="165"/>
    </row>
    <row r="10" spans="1:19" s="4" customFormat="1" ht="32.25" customHeight="1" x14ac:dyDescent="0.2">
      <c r="A10" s="166" t="s">
        <v>20</v>
      </c>
      <c r="B10" s="168" t="s">
        <v>0</v>
      </c>
      <c r="C10" s="169"/>
      <c r="D10" s="172" t="s">
        <v>21</v>
      </c>
      <c r="E10" s="174" t="s">
        <v>22</v>
      </c>
      <c r="F10" s="175"/>
      <c r="G10" s="175"/>
      <c r="H10" s="175"/>
      <c r="I10" s="175"/>
      <c r="J10" s="176"/>
      <c r="K10" s="177"/>
    </row>
    <row r="11" spans="1:19" s="4" customFormat="1" ht="114.75" customHeight="1" x14ac:dyDescent="0.2">
      <c r="A11" s="167"/>
      <c r="B11" s="170"/>
      <c r="C11" s="171"/>
      <c r="D11" s="173"/>
      <c r="E11" s="5" t="s">
        <v>23</v>
      </c>
      <c r="F11" s="5" t="s">
        <v>24</v>
      </c>
      <c r="G11" s="126" t="s">
        <v>25</v>
      </c>
      <c r="H11" s="126" t="s">
        <v>1</v>
      </c>
      <c r="I11" s="126" t="s">
        <v>2</v>
      </c>
      <c r="J11" s="126" t="s">
        <v>3</v>
      </c>
      <c r="K11" s="126" t="s">
        <v>4</v>
      </c>
    </row>
    <row r="12" spans="1:19" s="4" customFormat="1" ht="25.5" hidden="1" customHeight="1" x14ac:dyDescent="0.4">
      <c r="A12" s="7">
        <v>1</v>
      </c>
      <c r="B12" s="178">
        <v>2</v>
      </c>
      <c r="C12" s="178"/>
      <c r="D12" s="8">
        <v>3</v>
      </c>
      <c r="E12" s="9">
        <v>4</v>
      </c>
      <c r="F12" s="9">
        <v>5</v>
      </c>
      <c r="G12" s="8">
        <v>6</v>
      </c>
      <c r="H12" s="8">
        <v>7</v>
      </c>
      <c r="I12" s="8">
        <v>8</v>
      </c>
      <c r="J12" s="8">
        <v>9</v>
      </c>
      <c r="K12" s="8">
        <v>10</v>
      </c>
    </row>
    <row r="13" spans="1:19" s="13" customFormat="1" ht="62.25" customHeight="1" x14ac:dyDescent="0.45">
      <c r="A13" s="10">
        <v>1</v>
      </c>
      <c r="B13" s="159" t="s">
        <v>26</v>
      </c>
      <c r="C13" s="160"/>
      <c r="D13" s="11" t="s">
        <v>27</v>
      </c>
      <c r="E13" s="12">
        <f t="shared" ref="E13:E20" si="0">G13-F13</f>
        <v>125739051</v>
      </c>
      <c r="F13" s="12"/>
      <c r="G13" s="12">
        <f>H13+I13+J13+K13</f>
        <v>125739051</v>
      </c>
      <c r="H13" s="12">
        <f>H14+H23+H26+H30</f>
        <v>113197963</v>
      </c>
      <c r="I13" s="12">
        <f>I14+I23+I26+I30</f>
        <v>3632053</v>
      </c>
      <c r="J13" s="12">
        <f>J14+J23+J26+J30</f>
        <v>8909035</v>
      </c>
      <c r="K13" s="12"/>
      <c r="Q13" s="14">
        <v>113667135</v>
      </c>
      <c r="R13" s="14">
        <f>E13-Q13</f>
        <v>12071916</v>
      </c>
      <c r="S13" s="129">
        <f>R13/Q13*100</f>
        <v>10.620410200362663</v>
      </c>
    </row>
    <row r="14" spans="1:19" s="13" customFormat="1" ht="65.25" customHeight="1" x14ac:dyDescent="0.45">
      <c r="A14" s="15" t="s">
        <v>28</v>
      </c>
      <c r="B14" s="147" t="s">
        <v>29</v>
      </c>
      <c r="C14" s="148"/>
      <c r="D14" s="16" t="s">
        <v>27</v>
      </c>
      <c r="E14" s="17">
        <f t="shared" si="0"/>
        <v>107126736</v>
      </c>
      <c r="F14" s="17"/>
      <c r="G14" s="17">
        <f t="shared" ref="G14:G24" si="1">H14+I14+J14+K14</f>
        <v>107126736</v>
      </c>
      <c r="H14" s="17">
        <f>SUM(H15:H22)</f>
        <v>97667815</v>
      </c>
      <c r="I14" s="17">
        <f>SUM(I15:I22)</f>
        <v>3632053</v>
      </c>
      <c r="J14" s="17">
        <f>SUM(J15:J22)</f>
        <v>5826868</v>
      </c>
      <c r="K14" s="17"/>
      <c r="Q14" s="14">
        <v>97464347</v>
      </c>
      <c r="R14" s="14">
        <f t="shared" ref="R14:R38" si="2">E14-Q14</f>
        <v>9662389</v>
      </c>
      <c r="S14" s="14">
        <f t="shared" ref="S14:S24" si="3">R14/Q14*100</f>
        <v>9.913767749349411</v>
      </c>
    </row>
    <row r="15" spans="1:19" s="13" customFormat="1" ht="63.75" customHeight="1" x14ac:dyDescent="0.45">
      <c r="A15" s="18" t="s">
        <v>30</v>
      </c>
      <c r="B15" s="145" t="s">
        <v>31</v>
      </c>
      <c r="C15" s="146"/>
      <c r="D15" s="19" t="s">
        <v>27</v>
      </c>
      <c r="E15" s="20">
        <f t="shared" si="0"/>
        <v>8120316</v>
      </c>
      <c r="F15" s="20"/>
      <c r="G15" s="21">
        <f>H15+I15+J15+K15</f>
        <v>8120316</v>
      </c>
      <c r="H15" s="20">
        <v>7609317</v>
      </c>
      <c r="I15" s="20"/>
      <c r="J15" s="20">
        <v>510999</v>
      </c>
      <c r="K15" s="20"/>
      <c r="Q15" s="22">
        <v>7316751</v>
      </c>
      <c r="R15" s="14">
        <f>E15-Q15</f>
        <v>803565</v>
      </c>
      <c r="S15" s="14">
        <f t="shared" si="3"/>
        <v>10.982538561172849</v>
      </c>
    </row>
    <row r="16" spans="1:19" s="13" customFormat="1" ht="61.5" customHeight="1" x14ac:dyDescent="0.45">
      <c r="A16" s="18" t="s">
        <v>32</v>
      </c>
      <c r="B16" s="145" t="s">
        <v>33</v>
      </c>
      <c r="C16" s="146"/>
      <c r="D16" s="19" t="s">
        <v>27</v>
      </c>
      <c r="E16" s="20">
        <f t="shared" si="0"/>
        <v>82600559</v>
      </c>
      <c r="F16" s="20"/>
      <c r="G16" s="21">
        <f>H16+I16+J16+K16</f>
        <v>82600559</v>
      </c>
      <c r="H16" s="20">
        <f>[10]Лист1!B5</f>
        <v>76928978</v>
      </c>
      <c r="I16" s="20">
        <f>[10]Лист1!B6</f>
        <v>3632053</v>
      </c>
      <c r="J16" s="20">
        <f>[10]Лист1!B7</f>
        <v>2039528</v>
      </c>
      <c r="K16" s="20"/>
      <c r="Q16" s="22">
        <v>74795412</v>
      </c>
      <c r="R16" s="14">
        <f>E16-Q16</f>
        <v>7805147</v>
      </c>
      <c r="S16" s="14">
        <f t="shared" si="3"/>
        <v>10.435328573362227</v>
      </c>
    </row>
    <row r="17" spans="1:19" s="13" customFormat="1" ht="59.25" customHeight="1" x14ac:dyDescent="0.45">
      <c r="A17" s="18" t="s">
        <v>34</v>
      </c>
      <c r="B17" s="155" t="s">
        <v>35</v>
      </c>
      <c r="C17" s="156"/>
      <c r="D17" s="19" t="s">
        <v>27</v>
      </c>
      <c r="E17" s="20">
        <f t="shared" si="0"/>
        <v>8842680</v>
      </c>
      <c r="F17" s="20"/>
      <c r="G17" s="21">
        <f t="shared" si="1"/>
        <v>8842680</v>
      </c>
      <c r="H17" s="20">
        <v>8842680</v>
      </c>
      <c r="I17" s="20"/>
      <c r="J17" s="20"/>
      <c r="K17" s="20"/>
      <c r="Q17" s="22">
        <v>7602915</v>
      </c>
      <c r="R17" s="14">
        <f>E17-Q17</f>
        <v>1239765</v>
      </c>
      <c r="S17" s="14">
        <f t="shared" si="3"/>
        <v>16.306442989300816</v>
      </c>
    </row>
    <row r="18" spans="1:19" s="13" customFormat="1" ht="59.25" customHeight="1" x14ac:dyDescent="0.45">
      <c r="A18" s="18" t="s">
        <v>36</v>
      </c>
      <c r="B18" s="145" t="s">
        <v>37</v>
      </c>
      <c r="C18" s="146"/>
      <c r="D18" s="19" t="s">
        <v>27</v>
      </c>
      <c r="E18" s="20">
        <f t="shared" si="0"/>
        <v>6030993</v>
      </c>
      <c r="F18" s="20"/>
      <c r="G18" s="21">
        <f t="shared" si="1"/>
        <v>6030993</v>
      </c>
      <c r="H18" s="20">
        <f>[10]Лист1!B18</f>
        <v>3057393</v>
      </c>
      <c r="I18" s="20"/>
      <c r="J18" s="20">
        <f>[10]Лист1!B20</f>
        <v>2973600</v>
      </c>
      <c r="K18" s="20"/>
      <c r="Q18" s="22">
        <v>5841396</v>
      </c>
      <c r="R18" s="14">
        <f t="shared" si="2"/>
        <v>189597</v>
      </c>
      <c r="S18" s="14">
        <f t="shared" si="3"/>
        <v>3.2457481054186359</v>
      </c>
    </row>
    <row r="19" spans="1:19" s="13" customFormat="1" ht="69" customHeight="1" x14ac:dyDescent="0.45">
      <c r="A19" s="18" t="s">
        <v>38</v>
      </c>
      <c r="B19" s="157" t="s">
        <v>39</v>
      </c>
      <c r="C19" s="158"/>
      <c r="D19" s="19" t="s">
        <v>27</v>
      </c>
      <c r="E19" s="20">
        <f t="shared" si="0"/>
        <v>215881</v>
      </c>
      <c r="F19" s="20"/>
      <c r="G19" s="21">
        <f t="shared" si="1"/>
        <v>215881</v>
      </c>
      <c r="H19" s="20"/>
      <c r="I19" s="20"/>
      <c r="J19" s="20">
        <v>215881</v>
      </c>
      <c r="K19" s="20"/>
      <c r="Q19" s="22">
        <v>261327</v>
      </c>
      <c r="R19" s="14">
        <f t="shared" si="2"/>
        <v>-45446</v>
      </c>
      <c r="S19" s="14">
        <f t="shared" si="3"/>
        <v>-17.390472473184936</v>
      </c>
    </row>
    <row r="20" spans="1:19" s="13" customFormat="1" ht="85.5" customHeight="1" x14ac:dyDescent="0.45">
      <c r="A20" s="18" t="s">
        <v>40</v>
      </c>
      <c r="B20" s="157" t="s">
        <v>43</v>
      </c>
      <c r="C20" s="158"/>
      <c r="D20" s="19" t="s">
        <v>27</v>
      </c>
      <c r="E20" s="20">
        <f t="shared" si="0"/>
        <v>310847</v>
      </c>
      <c r="F20" s="20"/>
      <c r="G20" s="21">
        <f>H20+I20+J20+K20</f>
        <v>310847</v>
      </c>
      <c r="H20" s="20">
        <v>310847</v>
      </c>
      <c r="I20" s="20"/>
      <c r="J20" s="20"/>
      <c r="K20" s="20"/>
      <c r="Q20" s="22">
        <v>254067</v>
      </c>
      <c r="R20" s="14">
        <f t="shared" si="2"/>
        <v>56780</v>
      </c>
      <c r="S20" s="14">
        <f t="shared" si="3"/>
        <v>22.348435648864275</v>
      </c>
    </row>
    <row r="21" spans="1:19" s="13" customFormat="1" ht="70.5" customHeight="1" x14ac:dyDescent="0.45">
      <c r="A21" s="18" t="s">
        <v>42</v>
      </c>
      <c r="B21" s="157" t="s">
        <v>45</v>
      </c>
      <c r="C21" s="158"/>
      <c r="D21" s="19" t="s">
        <v>27</v>
      </c>
      <c r="E21" s="20">
        <f>G21-F21</f>
        <v>86860</v>
      </c>
      <c r="F21" s="20"/>
      <c r="G21" s="21">
        <f>H21+I21+J21+K21</f>
        <v>86860</v>
      </c>
      <c r="H21" s="20"/>
      <c r="I21" s="20"/>
      <c r="J21" s="20">
        <v>86860</v>
      </c>
      <c r="K21" s="20"/>
      <c r="Q21" s="22">
        <v>80780</v>
      </c>
      <c r="R21" s="14">
        <f>E21-Q21</f>
        <v>6080</v>
      </c>
      <c r="S21" s="14">
        <f>R21/Q21*100</f>
        <v>7.526615498885862</v>
      </c>
    </row>
    <row r="22" spans="1:19" s="13" customFormat="1" ht="63.75" customHeight="1" x14ac:dyDescent="0.45">
      <c r="A22" s="18" t="s">
        <v>44</v>
      </c>
      <c r="B22" s="157" t="s">
        <v>47</v>
      </c>
      <c r="C22" s="158"/>
      <c r="D22" s="19" t="s">
        <v>27</v>
      </c>
      <c r="E22" s="20">
        <f>G22-F22</f>
        <v>918600</v>
      </c>
      <c r="F22" s="20"/>
      <c r="G22" s="21">
        <f>H22+I22+J22+K22</f>
        <v>918600</v>
      </c>
      <c r="H22" s="20">
        <v>918600</v>
      </c>
      <c r="I22" s="20"/>
      <c r="J22" s="20"/>
      <c r="K22" s="20"/>
      <c r="Q22" s="22">
        <v>787920</v>
      </c>
      <c r="R22" s="14">
        <f t="shared" si="2"/>
        <v>130680</v>
      </c>
      <c r="S22" s="14">
        <f>R22/Q22*100</f>
        <v>16.585440146207738</v>
      </c>
    </row>
    <row r="23" spans="1:19" s="13" customFormat="1" ht="62.25" customHeight="1" x14ac:dyDescent="0.45">
      <c r="A23" s="15" t="s">
        <v>48</v>
      </c>
      <c r="B23" s="147" t="s">
        <v>49</v>
      </c>
      <c r="C23" s="148"/>
      <c r="D23" s="16" t="s">
        <v>27</v>
      </c>
      <c r="E23" s="25">
        <f>E24+E25</f>
        <v>4989519</v>
      </c>
      <c r="F23" s="25"/>
      <c r="G23" s="17">
        <f t="shared" si="1"/>
        <v>4989519</v>
      </c>
      <c r="H23" s="17">
        <f>H24+H25</f>
        <v>4989519</v>
      </c>
      <c r="I23" s="17"/>
      <c r="J23" s="17"/>
      <c r="K23" s="17"/>
      <c r="Q23" s="14">
        <v>4369063</v>
      </c>
      <c r="R23" s="14">
        <f t="shared" si="2"/>
        <v>620456</v>
      </c>
      <c r="S23" s="14">
        <f t="shared" si="3"/>
        <v>14.201122757900265</v>
      </c>
    </row>
    <row r="24" spans="1:19" s="13" customFormat="1" ht="56.25" customHeight="1" x14ac:dyDescent="0.45">
      <c r="A24" s="18" t="s">
        <v>50</v>
      </c>
      <c r="B24" s="145" t="s">
        <v>51</v>
      </c>
      <c r="C24" s="146"/>
      <c r="D24" s="19" t="s">
        <v>27</v>
      </c>
      <c r="E24" s="20">
        <f>G24-F24</f>
        <v>4989519</v>
      </c>
      <c r="F24" s="20"/>
      <c r="G24" s="21">
        <f t="shared" si="1"/>
        <v>4989519</v>
      </c>
      <c r="H24" s="20">
        <v>4989519</v>
      </c>
      <c r="I24" s="20"/>
      <c r="J24" s="20"/>
      <c r="K24" s="20"/>
      <c r="Q24" s="22">
        <v>4369063</v>
      </c>
      <c r="R24" s="14">
        <f t="shared" si="2"/>
        <v>620456</v>
      </c>
      <c r="S24" s="14">
        <f t="shared" si="3"/>
        <v>14.201122757900265</v>
      </c>
    </row>
    <row r="25" spans="1:19" s="13" customFormat="1" ht="62.25" customHeight="1" x14ac:dyDescent="0.45">
      <c r="A25" s="18" t="s">
        <v>52</v>
      </c>
      <c r="B25" s="145" t="s">
        <v>53</v>
      </c>
      <c r="C25" s="146"/>
      <c r="D25" s="19" t="s">
        <v>27</v>
      </c>
      <c r="E25" s="20"/>
      <c r="F25" s="20"/>
      <c r="G25" s="21"/>
      <c r="H25" s="20"/>
      <c r="I25" s="20"/>
      <c r="J25" s="20"/>
      <c r="K25" s="20"/>
      <c r="Q25" s="14"/>
      <c r="R25" s="14">
        <f>E25-Q25</f>
        <v>0</v>
      </c>
    </row>
    <row r="26" spans="1:19" s="13" customFormat="1" ht="78.75" customHeight="1" x14ac:dyDescent="0.45">
      <c r="A26" s="15" t="s">
        <v>54</v>
      </c>
      <c r="B26" s="147" t="s">
        <v>55</v>
      </c>
      <c r="C26" s="148"/>
      <c r="D26" s="16" t="s">
        <v>27</v>
      </c>
      <c r="E26" s="25">
        <f>E27+E28+E29</f>
        <v>4199652</v>
      </c>
      <c r="F26" s="25"/>
      <c r="G26" s="17">
        <f>G27+G28+G29</f>
        <v>4199652</v>
      </c>
      <c r="H26" s="17">
        <f>H27+H28+H29</f>
        <v>4199652</v>
      </c>
      <c r="I26" s="17"/>
      <c r="J26" s="17"/>
      <c r="K26" s="17"/>
      <c r="Q26" s="14">
        <v>4190294</v>
      </c>
      <c r="R26" s="14">
        <f t="shared" si="2"/>
        <v>9358</v>
      </c>
      <c r="S26" s="14">
        <f t="shared" ref="S26:S36" si="4">R26/Q26*100</f>
        <v>0.22332561867973943</v>
      </c>
    </row>
    <row r="27" spans="1:19" s="13" customFormat="1" ht="87.75" customHeight="1" x14ac:dyDescent="0.45">
      <c r="A27" s="18" t="s">
        <v>56</v>
      </c>
      <c r="B27" s="145" t="s">
        <v>165</v>
      </c>
      <c r="C27" s="146"/>
      <c r="D27" s="19" t="s">
        <v>27</v>
      </c>
      <c r="E27" s="20">
        <f>G27-F27</f>
        <v>4199652</v>
      </c>
      <c r="F27" s="20"/>
      <c r="G27" s="21">
        <f>H27+I27+J27+K27</f>
        <v>4199652</v>
      </c>
      <c r="H27" s="20">
        <f>[10]Лист1!B31</f>
        <v>4199652</v>
      </c>
      <c r="I27" s="20"/>
      <c r="J27" s="20"/>
      <c r="K27" s="20"/>
      <c r="Q27" s="22">
        <v>4190294</v>
      </c>
      <c r="R27" s="14">
        <f>E27-Q27</f>
        <v>9358</v>
      </c>
      <c r="S27" s="14">
        <f t="shared" si="4"/>
        <v>0.22332561867973943</v>
      </c>
    </row>
    <row r="28" spans="1:19" s="13" customFormat="1" ht="46.5" hidden="1" customHeight="1" x14ac:dyDescent="0.45">
      <c r="A28" s="18" t="s">
        <v>58</v>
      </c>
      <c r="B28" s="145" t="s">
        <v>59</v>
      </c>
      <c r="C28" s="146"/>
      <c r="D28" s="19" t="s">
        <v>27</v>
      </c>
      <c r="E28" s="20">
        <f>G28-F28</f>
        <v>0</v>
      </c>
      <c r="F28" s="20"/>
      <c r="G28" s="21">
        <f>H28+I28+J28+K28</f>
        <v>0</v>
      </c>
      <c r="H28" s="20"/>
      <c r="I28" s="20"/>
      <c r="J28" s="20"/>
      <c r="K28" s="20"/>
      <c r="Q28" s="14">
        <v>0</v>
      </c>
      <c r="R28" s="14">
        <f t="shared" si="2"/>
        <v>0</v>
      </c>
      <c r="S28" s="14" t="e">
        <f t="shared" si="4"/>
        <v>#DIV/0!</v>
      </c>
    </row>
    <row r="29" spans="1:19" s="13" customFormat="1" ht="61.5" hidden="1" customHeight="1" x14ac:dyDescent="0.45">
      <c r="A29" s="18" t="s">
        <v>60</v>
      </c>
      <c r="B29" s="145" t="s">
        <v>61</v>
      </c>
      <c r="C29" s="146"/>
      <c r="D29" s="19" t="s">
        <v>27</v>
      </c>
      <c r="E29" s="20">
        <f>G29-F29</f>
        <v>0</v>
      </c>
      <c r="F29" s="20"/>
      <c r="G29" s="21">
        <f>H29+I29+J29+K29</f>
        <v>0</v>
      </c>
      <c r="H29" s="20"/>
      <c r="I29" s="20"/>
      <c r="J29" s="20"/>
      <c r="K29" s="20"/>
      <c r="Q29" s="14">
        <v>0</v>
      </c>
      <c r="R29" s="14">
        <f t="shared" si="2"/>
        <v>0</v>
      </c>
      <c r="S29" s="14" t="e">
        <f t="shared" si="4"/>
        <v>#DIV/0!</v>
      </c>
    </row>
    <row r="30" spans="1:19" s="13" customFormat="1" ht="65.25" customHeight="1" x14ac:dyDescent="0.45">
      <c r="A30" s="15" t="s">
        <v>62</v>
      </c>
      <c r="B30" s="147" t="s">
        <v>63</v>
      </c>
      <c r="C30" s="148"/>
      <c r="D30" s="16" t="s">
        <v>27</v>
      </c>
      <c r="E30" s="25">
        <f>SUM(E31:E36)</f>
        <v>8721392</v>
      </c>
      <c r="F30" s="25"/>
      <c r="G30" s="25">
        <f>SUM(G31:G36)</f>
        <v>8721392</v>
      </c>
      <c r="H30" s="25">
        <f>SUM(H31:H37)</f>
        <v>6340977</v>
      </c>
      <c r="I30" s="25"/>
      <c r="J30" s="25">
        <f>SUM(J31:J37)</f>
        <v>3082167</v>
      </c>
      <c r="K30" s="25"/>
      <c r="Q30" s="14">
        <v>7063271</v>
      </c>
      <c r="R30" s="14">
        <f t="shared" si="2"/>
        <v>1658121</v>
      </c>
      <c r="S30" s="14">
        <f t="shared" si="4"/>
        <v>23.475256718877134</v>
      </c>
    </row>
    <row r="31" spans="1:19" s="13" customFormat="1" ht="51.75" customHeight="1" x14ac:dyDescent="0.45">
      <c r="A31" s="18" t="s">
        <v>64</v>
      </c>
      <c r="B31" s="145" t="s">
        <v>65</v>
      </c>
      <c r="C31" s="146"/>
      <c r="D31" s="19" t="s">
        <v>27</v>
      </c>
      <c r="E31" s="20">
        <f>G31-F31</f>
        <v>1476905</v>
      </c>
      <c r="F31" s="20"/>
      <c r="G31" s="21">
        <f>H31+I31+J31+K31</f>
        <v>1476905</v>
      </c>
      <c r="H31" s="20"/>
      <c r="I31" s="20"/>
      <c r="J31" s="20">
        <f>[10]Лист1!B37</f>
        <v>1476905</v>
      </c>
      <c r="K31" s="20"/>
      <c r="Q31" s="22">
        <v>1163461</v>
      </c>
      <c r="R31" s="14">
        <f t="shared" si="2"/>
        <v>313444</v>
      </c>
      <c r="S31" s="14">
        <f t="shared" si="4"/>
        <v>26.940653790715803</v>
      </c>
    </row>
    <row r="32" spans="1:19" s="13" customFormat="1" ht="59.25" customHeight="1" x14ac:dyDescent="0.45">
      <c r="A32" s="18" t="s">
        <v>66</v>
      </c>
      <c r="B32" s="155" t="s">
        <v>67</v>
      </c>
      <c r="C32" s="156"/>
      <c r="D32" s="19" t="s">
        <v>27</v>
      </c>
      <c r="E32" s="20">
        <f>G32-F32</f>
        <v>0</v>
      </c>
      <c r="F32" s="20"/>
      <c r="G32" s="21">
        <f>H32+I32+J32+K32</f>
        <v>0</v>
      </c>
      <c r="H32" s="20"/>
      <c r="I32" s="20"/>
      <c r="J32" s="20"/>
      <c r="K32" s="20"/>
      <c r="Q32" s="14">
        <v>0</v>
      </c>
      <c r="R32" s="14">
        <f t="shared" si="2"/>
        <v>0</v>
      </c>
      <c r="S32" s="14" t="e">
        <f t="shared" si="4"/>
        <v>#DIV/0!</v>
      </c>
    </row>
    <row r="33" spans="1:21" s="13" customFormat="1" ht="51.75" customHeight="1" x14ac:dyDescent="0.45">
      <c r="A33" s="18" t="s">
        <v>68</v>
      </c>
      <c r="B33" s="145" t="s">
        <v>69</v>
      </c>
      <c r="C33" s="146"/>
      <c r="D33" s="19" t="s">
        <v>27</v>
      </c>
      <c r="E33" s="20"/>
      <c r="F33" s="20"/>
      <c r="G33" s="21"/>
      <c r="H33" s="20"/>
      <c r="I33" s="20"/>
      <c r="J33" s="20"/>
      <c r="K33" s="20"/>
      <c r="Q33" s="14"/>
      <c r="R33" s="14">
        <f t="shared" si="2"/>
        <v>0</v>
      </c>
      <c r="S33" s="14" t="e">
        <f t="shared" si="4"/>
        <v>#DIV/0!</v>
      </c>
    </row>
    <row r="34" spans="1:21" s="13" customFormat="1" ht="51.75" customHeight="1" x14ac:dyDescent="0.45">
      <c r="A34" s="18" t="s">
        <v>70</v>
      </c>
      <c r="B34" s="145" t="s">
        <v>71</v>
      </c>
      <c r="C34" s="146"/>
      <c r="D34" s="19" t="s">
        <v>27</v>
      </c>
      <c r="E34" s="20">
        <f t="shared" ref="E34:E39" si="5">G34-F34</f>
        <v>6340977</v>
      </c>
      <c r="F34" s="20"/>
      <c r="G34" s="21">
        <f t="shared" ref="G34:G39" si="6">H34+I34+J34+K34</f>
        <v>6340977</v>
      </c>
      <c r="H34" s="20">
        <v>6340977</v>
      </c>
      <c r="I34" s="20"/>
      <c r="J34" s="20"/>
      <c r="K34" s="20"/>
      <c r="Q34" s="22">
        <v>5434255</v>
      </c>
      <c r="R34" s="14">
        <f t="shared" si="2"/>
        <v>906722</v>
      </c>
      <c r="S34" s="14">
        <f t="shared" si="4"/>
        <v>16.685304609371478</v>
      </c>
    </row>
    <row r="35" spans="1:21" s="13" customFormat="1" ht="45" customHeight="1" x14ac:dyDescent="0.45">
      <c r="A35" s="18" t="s">
        <v>72</v>
      </c>
      <c r="B35" s="145" t="s">
        <v>73</v>
      </c>
      <c r="C35" s="146"/>
      <c r="D35" s="19" t="s">
        <v>27</v>
      </c>
      <c r="E35" s="20">
        <f t="shared" si="5"/>
        <v>245520</v>
      </c>
      <c r="F35" s="20"/>
      <c r="G35" s="21">
        <f t="shared" si="6"/>
        <v>245520</v>
      </c>
      <c r="H35" s="20"/>
      <c r="I35" s="20"/>
      <c r="J35" s="20">
        <v>245520</v>
      </c>
      <c r="K35" s="20"/>
      <c r="Q35" s="22">
        <v>306144</v>
      </c>
      <c r="R35" s="14">
        <f t="shared" si="2"/>
        <v>-60624</v>
      </c>
      <c r="S35" s="14">
        <f t="shared" si="4"/>
        <v>-19.802445907808092</v>
      </c>
      <c r="T35" s="14"/>
      <c r="U35" s="14"/>
    </row>
    <row r="36" spans="1:21" s="13" customFormat="1" ht="66" customHeight="1" x14ac:dyDescent="0.45">
      <c r="A36" s="18" t="s">
        <v>74</v>
      </c>
      <c r="B36" s="145" t="s">
        <v>197</v>
      </c>
      <c r="C36" s="146"/>
      <c r="D36" s="19" t="s">
        <v>27</v>
      </c>
      <c r="E36" s="20">
        <f t="shared" si="5"/>
        <v>657990</v>
      </c>
      <c r="F36" s="20"/>
      <c r="G36" s="21">
        <f t="shared" si="6"/>
        <v>657990</v>
      </c>
      <c r="H36" s="20"/>
      <c r="I36" s="20"/>
      <c r="J36" s="20">
        <v>657990</v>
      </c>
      <c r="K36" s="20"/>
      <c r="Q36" s="22">
        <v>159411</v>
      </c>
      <c r="R36" s="14">
        <f t="shared" si="2"/>
        <v>498579</v>
      </c>
      <c r="S36" s="14">
        <f t="shared" si="4"/>
        <v>312.76323465758321</v>
      </c>
    </row>
    <row r="37" spans="1:21" s="13" customFormat="1" ht="66" customHeight="1" x14ac:dyDescent="0.45">
      <c r="A37" s="18" t="s">
        <v>166</v>
      </c>
      <c r="B37" s="145" t="s">
        <v>167</v>
      </c>
      <c r="C37" s="146"/>
      <c r="D37" s="19" t="s">
        <v>27</v>
      </c>
      <c r="E37" s="20">
        <f t="shared" si="5"/>
        <v>701752</v>
      </c>
      <c r="F37" s="20"/>
      <c r="G37" s="21">
        <f t="shared" si="6"/>
        <v>701752</v>
      </c>
      <c r="H37" s="20"/>
      <c r="I37" s="20"/>
      <c r="J37" s="20">
        <v>701752</v>
      </c>
      <c r="K37" s="20"/>
      <c r="Q37" s="22">
        <v>580160</v>
      </c>
      <c r="R37" s="14">
        <f t="shared" si="2"/>
        <v>121592</v>
      </c>
      <c r="S37" s="14"/>
    </row>
    <row r="38" spans="1:21" s="13" customFormat="1" ht="32.25" customHeight="1" x14ac:dyDescent="0.5">
      <c r="A38" s="10" t="s">
        <v>76</v>
      </c>
      <c r="B38" s="151" t="s">
        <v>77</v>
      </c>
      <c r="C38" s="152"/>
      <c r="D38" s="11" t="s">
        <v>27</v>
      </c>
      <c r="E38" s="26">
        <f t="shared" si="5"/>
        <v>109839209</v>
      </c>
      <c r="F38" s="27">
        <f>F39+F65+F72+F74</f>
        <v>0</v>
      </c>
      <c r="G38" s="12">
        <f t="shared" si="6"/>
        <v>109839209</v>
      </c>
      <c r="H38" s="12">
        <f>H39+H65+H72+H74</f>
        <v>0</v>
      </c>
      <c r="I38" s="12">
        <f>I39+I65+I72+I74</f>
        <v>11568</v>
      </c>
      <c r="J38" s="12">
        <f>J39+J65+J72+J74</f>
        <v>41545242</v>
      </c>
      <c r="K38" s="12">
        <f>K39+K65+K72+K74</f>
        <v>68282399</v>
      </c>
      <c r="Q38" s="94">
        <v>100075105</v>
      </c>
      <c r="R38" s="14">
        <f t="shared" si="2"/>
        <v>9764104</v>
      </c>
    </row>
    <row r="39" spans="1:21" s="13" customFormat="1" ht="32.25" customHeight="1" x14ac:dyDescent="0.2">
      <c r="A39" s="15" t="s">
        <v>5</v>
      </c>
      <c r="B39" s="153" t="s">
        <v>78</v>
      </c>
      <c r="C39" s="154"/>
      <c r="D39" s="28" t="s">
        <v>27</v>
      </c>
      <c r="E39" s="25">
        <f t="shared" si="5"/>
        <v>102538447</v>
      </c>
      <c r="F39" s="29">
        <f>F40+F42+F64</f>
        <v>0</v>
      </c>
      <c r="G39" s="17">
        <f t="shared" si="6"/>
        <v>102538447</v>
      </c>
      <c r="H39" s="17">
        <f>H40+H42+H64</f>
        <v>0</v>
      </c>
      <c r="I39" s="17">
        <f>I40+I42+I64</f>
        <v>11568</v>
      </c>
      <c r="J39" s="17">
        <f>J40+J42+J64</f>
        <v>34793410</v>
      </c>
      <c r="K39" s="17">
        <f>K40+K42+K64</f>
        <v>67733469</v>
      </c>
      <c r="L39" s="30">
        <v>85351857</v>
      </c>
      <c r="M39" s="30">
        <v>0</v>
      </c>
      <c r="N39" s="30">
        <v>11309</v>
      </c>
      <c r="O39" s="30">
        <v>22915747</v>
      </c>
      <c r="P39" s="30">
        <v>62424801</v>
      </c>
      <c r="Q39" s="17">
        <v>79875859</v>
      </c>
      <c r="R39" s="17">
        <v>0</v>
      </c>
      <c r="S39" s="17">
        <v>24632</v>
      </c>
      <c r="T39" s="17">
        <v>20533656</v>
      </c>
      <c r="U39" s="17">
        <v>59317571</v>
      </c>
    </row>
    <row r="40" spans="1:21" s="13" customFormat="1" ht="59.25" customHeight="1" x14ac:dyDescent="0.2">
      <c r="A40" s="15" t="s">
        <v>79</v>
      </c>
      <c r="B40" s="147" t="s">
        <v>80</v>
      </c>
      <c r="C40" s="148"/>
      <c r="D40" s="31" t="s">
        <v>27</v>
      </c>
      <c r="E40" s="32"/>
      <c r="F40" s="33"/>
      <c r="G40" s="34"/>
      <c r="H40" s="33"/>
      <c r="I40" s="33"/>
      <c r="J40" s="32"/>
      <c r="K40" s="32"/>
      <c r="L40" s="30">
        <f>G39+G74-L39</f>
        <v>18976151</v>
      </c>
      <c r="M40" s="30">
        <f>H39+H74-M39</f>
        <v>0</v>
      </c>
      <c r="N40" s="30">
        <f>I39+I74-N39</f>
        <v>259</v>
      </c>
      <c r="O40" s="30">
        <f>J39+J74-O39</f>
        <v>13118294</v>
      </c>
      <c r="P40" s="30">
        <f>K39+K74-P39</f>
        <v>5857598</v>
      </c>
      <c r="Q40" s="17">
        <f>G39+G74-Q39</f>
        <v>24452149</v>
      </c>
      <c r="R40" s="17">
        <f>H39+H74-R39</f>
        <v>0</v>
      </c>
      <c r="S40" s="17">
        <f>I39+I74-S39</f>
        <v>-13064</v>
      </c>
      <c r="T40" s="17">
        <f>J39+J74-T39</f>
        <v>15500385</v>
      </c>
      <c r="U40" s="17">
        <f>K39+K74-U39</f>
        <v>8964828</v>
      </c>
    </row>
    <row r="41" spans="1:21" s="35" customFormat="1" ht="39" customHeight="1" x14ac:dyDescent="0.3">
      <c r="A41" s="18" t="s">
        <v>81</v>
      </c>
      <c r="B41" s="145" t="s">
        <v>82</v>
      </c>
      <c r="C41" s="146"/>
      <c r="D41" s="19" t="s">
        <v>27</v>
      </c>
      <c r="E41" s="32"/>
      <c r="F41" s="33"/>
      <c r="G41" s="34"/>
      <c r="H41" s="33"/>
      <c r="I41" s="33"/>
      <c r="J41" s="32"/>
      <c r="K41" s="32"/>
      <c r="L41" s="30"/>
      <c r="M41" s="30"/>
      <c r="N41" s="30"/>
      <c r="O41" s="30"/>
      <c r="P41" s="30"/>
    </row>
    <row r="42" spans="1:21" s="13" customFormat="1" ht="67.5" customHeight="1" x14ac:dyDescent="0.5">
      <c r="A42" s="15" t="s">
        <v>83</v>
      </c>
      <c r="B42" s="147" t="s">
        <v>84</v>
      </c>
      <c r="C42" s="148"/>
      <c r="D42" s="29" t="s">
        <v>27</v>
      </c>
      <c r="E42" s="17">
        <f t="shared" ref="E42:E65" si="7">G42-F42</f>
        <v>102538447</v>
      </c>
      <c r="F42" s="17">
        <f>F43+F56+F62+F63</f>
        <v>0</v>
      </c>
      <c r="G42" s="17">
        <f t="shared" ref="G42:G80" si="8">H42+I42+J42+K42</f>
        <v>102538447</v>
      </c>
      <c r="H42" s="17">
        <f>H43+H56+H62+H63</f>
        <v>0</v>
      </c>
      <c r="I42" s="17">
        <f>I43+I56+I62+I63</f>
        <v>11568</v>
      </c>
      <c r="J42" s="17">
        <f>J43+J56+J62+J63</f>
        <v>34793410</v>
      </c>
      <c r="K42" s="17">
        <f>K43+K56+K62+K63</f>
        <v>67733469</v>
      </c>
      <c r="Q42" s="94">
        <v>93120655</v>
      </c>
      <c r="R42" s="36">
        <f>E42-Q42</f>
        <v>9417792</v>
      </c>
      <c r="S42" s="14">
        <f t="shared" ref="S42:S54" si="9">R42/Q42*100</f>
        <v>10.113537109462985</v>
      </c>
    </row>
    <row r="43" spans="1:21" s="13" customFormat="1" ht="91.5" customHeight="1" x14ac:dyDescent="0.5">
      <c r="A43" s="15" t="s">
        <v>6</v>
      </c>
      <c r="B43" s="147" t="s">
        <v>85</v>
      </c>
      <c r="C43" s="148"/>
      <c r="D43" s="16" t="s">
        <v>27</v>
      </c>
      <c r="E43" s="25">
        <f>G43-F43</f>
        <v>100158434</v>
      </c>
      <c r="F43" s="29">
        <f>F44+F46+F49+F50+F51</f>
        <v>0</v>
      </c>
      <c r="G43" s="17">
        <f t="shared" si="8"/>
        <v>100158434</v>
      </c>
      <c r="H43" s="17">
        <f>SUM(H44:H55)</f>
        <v>0</v>
      </c>
      <c r="I43" s="17">
        <f>SUM(I44:I55)</f>
        <v>11568</v>
      </c>
      <c r="J43" s="17">
        <f>SUM(J44:J55)</f>
        <v>32418897</v>
      </c>
      <c r="K43" s="17">
        <f>SUM(K44:K55)</f>
        <v>67727969</v>
      </c>
      <c r="Q43" s="94">
        <v>90684431</v>
      </c>
      <c r="R43" s="36">
        <f>E43-Q43</f>
        <v>9474003</v>
      </c>
      <c r="S43" s="14">
        <f t="shared" si="9"/>
        <v>10.44722108914153</v>
      </c>
    </row>
    <row r="44" spans="1:21" s="13" customFormat="1" ht="52.5" customHeight="1" x14ac:dyDescent="0.5">
      <c r="A44" s="18" t="s">
        <v>86</v>
      </c>
      <c r="B44" s="145" t="s">
        <v>87</v>
      </c>
      <c r="C44" s="146"/>
      <c r="D44" s="19" t="s">
        <v>27</v>
      </c>
      <c r="E44" s="20">
        <f t="shared" si="7"/>
        <v>13705333</v>
      </c>
      <c r="F44" s="20"/>
      <c r="G44" s="21">
        <f t="shared" si="8"/>
        <v>13705333</v>
      </c>
      <c r="H44" s="20"/>
      <c r="I44" s="20"/>
      <c r="J44" s="20">
        <v>2419093</v>
      </c>
      <c r="K44" s="20">
        <v>11286240</v>
      </c>
      <c r="Q44" s="105">
        <v>13073694</v>
      </c>
      <c r="R44" s="94">
        <f t="shared" ref="R44:R54" si="10">E44-Q44</f>
        <v>631639</v>
      </c>
      <c r="S44" s="14">
        <f t="shared" si="9"/>
        <v>4.8313735964754878</v>
      </c>
    </row>
    <row r="45" spans="1:21" s="13" customFormat="1" ht="52.5" customHeight="1" x14ac:dyDescent="0.5">
      <c r="A45" s="18" t="s">
        <v>88</v>
      </c>
      <c r="B45" s="145" t="s">
        <v>89</v>
      </c>
      <c r="C45" s="146"/>
      <c r="D45" s="19" t="s">
        <v>27</v>
      </c>
      <c r="E45" s="20">
        <f t="shared" si="7"/>
        <v>872492</v>
      </c>
      <c r="F45" s="20"/>
      <c r="G45" s="21">
        <f t="shared" si="8"/>
        <v>872492</v>
      </c>
      <c r="H45" s="20"/>
      <c r="I45" s="20"/>
      <c r="J45" s="20">
        <v>148233</v>
      </c>
      <c r="K45" s="20">
        <v>724259</v>
      </c>
      <c r="Q45" s="105">
        <v>803041</v>
      </c>
      <c r="R45" s="36">
        <f>E45-Q45</f>
        <v>69451</v>
      </c>
      <c r="S45" s="14">
        <f t="shared" si="9"/>
        <v>8.6484998897939196</v>
      </c>
    </row>
    <row r="46" spans="1:21" s="13" customFormat="1" ht="58.5" customHeight="1" x14ac:dyDescent="0.5">
      <c r="A46" s="18" t="s">
        <v>90</v>
      </c>
      <c r="B46" s="145" t="s">
        <v>91</v>
      </c>
      <c r="C46" s="146"/>
      <c r="D46" s="19" t="s">
        <v>27</v>
      </c>
      <c r="E46" s="20">
        <f t="shared" si="7"/>
        <v>62260826</v>
      </c>
      <c r="F46" s="20"/>
      <c r="G46" s="21">
        <f t="shared" si="8"/>
        <v>62260826</v>
      </c>
      <c r="H46" s="20"/>
      <c r="I46" s="20">
        <v>11568</v>
      </c>
      <c r="J46" s="20">
        <v>22671510</v>
      </c>
      <c r="K46" s="20">
        <v>39577748</v>
      </c>
      <c r="Q46" s="105">
        <v>54323835</v>
      </c>
      <c r="R46" s="133">
        <f t="shared" si="10"/>
        <v>7936991</v>
      </c>
      <c r="S46" s="14">
        <f t="shared" si="9"/>
        <v>14.610513046437168</v>
      </c>
    </row>
    <row r="47" spans="1:21" s="13" customFormat="1" ht="58.5" customHeight="1" x14ac:dyDescent="0.5">
      <c r="A47" s="18" t="s">
        <v>92</v>
      </c>
      <c r="B47" s="145" t="s">
        <v>93</v>
      </c>
      <c r="C47" s="146"/>
      <c r="D47" s="19" t="s">
        <v>27</v>
      </c>
      <c r="E47" s="20">
        <f t="shared" si="7"/>
        <v>5363</v>
      </c>
      <c r="F47" s="20"/>
      <c r="G47" s="21">
        <f t="shared" si="8"/>
        <v>5363</v>
      </c>
      <c r="H47" s="20"/>
      <c r="I47" s="20"/>
      <c r="J47" s="20">
        <v>0</v>
      </c>
      <c r="K47" s="20">
        <v>5363</v>
      </c>
      <c r="Q47" s="105">
        <v>4201</v>
      </c>
      <c r="R47" s="36">
        <f t="shared" si="10"/>
        <v>1162</v>
      </c>
      <c r="S47" s="14">
        <f t="shared" si="9"/>
        <v>27.660080933111164</v>
      </c>
    </row>
    <row r="48" spans="1:21" s="13" customFormat="1" ht="57" customHeight="1" x14ac:dyDescent="0.5">
      <c r="A48" s="18" t="s">
        <v>94</v>
      </c>
      <c r="B48" s="145" t="s">
        <v>95</v>
      </c>
      <c r="C48" s="146"/>
      <c r="D48" s="19" t="s">
        <v>27</v>
      </c>
      <c r="E48" s="20">
        <f t="shared" si="7"/>
        <v>1497958</v>
      </c>
      <c r="F48" s="20"/>
      <c r="G48" s="21">
        <f t="shared" si="8"/>
        <v>1497958</v>
      </c>
      <c r="H48" s="20"/>
      <c r="I48" s="20"/>
      <c r="J48" s="20">
        <v>623074</v>
      </c>
      <c r="K48" s="20">
        <v>874884</v>
      </c>
      <c r="Q48" s="105">
        <v>1406725</v>
      </c>
      <c r="R48" s="36">
        <f t="shared" si="10"/>
        <v>91233</v>
      </c>
      <c r="S48" s="14">
        <f t="shared" si="9"/>
        <v>6.4854893458209677</v>
      </c>
    </row>
    <row r="49" spans="1:19" s="13" customFormat="1" ht="54.75" customHeight="1" x14ac:dyDescent="0.5">
      <c r="A49" s="18" t="s">
        <v>96</v>
      </c>
      <c r="B49" s="145" t="s">
        <v>97</v>
      </c>
      <c r="C49" s="146"/>
      <c r="D49" s="19" t="s">
        <v>27</v>
      </c>
      <c r="E49" s="20">
        <f t="shared" si="7"/>
        <v>9372626</v>
      </c>
      <c r="F49" s="20"/>
      <c r="G49" s="21">
        <f t="shared" si="8"/>
        <v>9372626</v>
      </c>
      <c r="H49" s="20"/>
      <c r="I49" s="20"/>
      <c r="J49" s="20">
        <f>372305-73338</f>
        <v>298967</v>
      </c>
      <c r="K49" s="20">
        <f>9095100-21441</f>
        <v>9073659</v>
      </c>
      <c r="Q49" s="105">
        <v>10278786</v>
      </c>
      <c r="R49" s="94">
        <f t="shared" si="10"/>
        <v>-906160</v>
      </c>
      <c r="S49" s="14">
        <f t="shared" si="9"/>
        <v>-8.8158270830816008</v>
      </c>
    </row>
    <row r="50" spans="1:19" s="13" customFormat="1" ht="54.75" customHeight="1" x14ac:dyDescent="0.5">
      <c r="A50" s="18" t="s">
        <v>98</v>
      </c>
      <c r="B50" s="145" t="s">
        <v>186</v>
      </c>
      <c r="C50" s="146"/>
      <c r="D50" s="19" t="s">
        <v>27</v>
      </c>
      <c r="E50" s="20">
        <f t="shared" si="7"/>
        <v>2166</v>
      </c>
      <c r="F50" s="20"/>
      <c r="G50" s="21">
        <f t="shared" si="8"/>
        <v>2166</v>
      </c>
      <c r="H50" s="20"/>
      <c r="I50" s="20"/>
      <c r="J50" s="20">
        <v>1445</v>
      </c>
      <c r="K50" s="20">
        <v>721</v>
      </c>
      <c r="Q50" s="105">
        <v>2066</v>
      </c>
      <c r="R50" s="36">
        <f t="shared" si="10"/>
        <v>100</v>
      </c>
      <c r="S50" s="14">
        <f t="shared" si="9"/>
        <v>4.8402710551790902</v>
      </c>
    </row>
    <row r="51" spans="1:19" s="13" customFormat="1" ht="60.75" customHeight="1" x14ac:dyDescent="0.5">
      <c r="A51" s="18" t="s">
        <v>100</v>
      </c>
      <c r="B51" s="145" t="s">
        <v>101</v>
      </c>
      <c r="C51" s="146"/>
      <c r="D51" s="19" t="s">
        <v>27</v>
      </c>
      <c r="E51" s="20">
        <f t="shared" si="7"/>
        <v>266</v>
      </c>
      <c r="F51" s="20"/>
      <c r="G51" s="21">
        <f t="shared" si="8"/>
        <v>266</v>
      </c>
      <c r="H51" s="20"/>
      <c r="I51" s="20"/>
      <c r="J51" s="20">
        <v>0</v>
      </c>
      <c r="K51" s="20">
        <v>266</v>
      </c>
      <c r="Q51" s="105">
        <v>261</v>
      </c>
      <c r="R51" s="36">
        <f t="shared" si="10"/>
        <v>5</v>
      </c>
      <c r="S51" s="14">
        <f t="shared" si="9"/>
        <v>1.9157088122605364</v>
      </c>
    </row>
    <row r="52" spans="1:19" s="13" customFormat="1" ht="54.75" customHeight="1" x14ac:dyDescent="0.5">
      <c r="A52" s="18" t="s">
        <v>102</v>
      </c>
      <c r="B52" s="145" t="s">
        <v>103</v>
      </c>
      <c r="C52" s="146"/>
      <c r="D52" s="19" t="s">
        <v>27</v>
      </c>
      <c r="E52" s="20">
        <f t="shared" si="7"/>
        <v>12397653</v>
      </c>
      <c r="F52" s="20"/>
      <c r="G52" s="21">
        <f t="shared" si="8"/>
        <v>12397653</v>
      </c>
      <c r="H52" s="20"/>
      <c r="I52" s="20"/>
      <c r="J52" s="20">
        <v>6233296</v>
      </c>
      <c r="K52" s="20">
        <v>6164357</v>
      </c>
      <c r="Q52" s="105">
        <v>10752595</v>
      </c>
      <c r="R52" s="94">
        <f t="shared" si="10"/>
        <v>1645058</v>
      </c>
      <c r="S52" s="14">
        <f t="shared" si="9"/>
        <v>15.299171967325098</v>
      </c>
    </row>
    <row r="53" spans="1:19" s="13" customFormat="1" ht="65.25" customHeight="1" x14ac:dyDescent="0.5">
      <c r="A53" s="18" t="s">
        <v>104</v>
      </c>
      <c r="B53" s="145" t="s">
        <v>105</v>
      </c>
      <c r="C53" s="146"/>
      <c r="D53" s="19" t="s">
        <v>27</v>
      </c>
      <c r="E53" s="20">
        <f t="shared" si="7"/>
        <v>30341</v>
      </c>
      <c r="F53" s="20"/>
      <c r="G53" s="21">
        <f t="shared" si="8"/>
        <v>30341</v>
      </c>
      <c r="H53" s="20"/>
      <c r="I53" s="20"/>
      <c r="J53" s="20">
        <v>21805</v>
      </c>
      <c r="K53" s="20">
        <v>8536</v>
      </c>
      <c r="Q53" s="105">
        <v>33146</v>
      </c>
      <c r="R53" s="36">
        <f t="shared" si="10"/>
        <v>-2805</v>
      </c>
      <c r="S53" s="14">
        <f t="shared" si="9"/>
        <v>-8.4625595848669519</v>
      </c>
    </row>
    <row r="54" spans="1:19" s="13" customFormat="1" ht="65.25" customHeight="1" x14ac:dyDescent="0.5">
      <c r="A54" s="18" t="s">
        <v>106</v>
      </c>
      <c r="B54" s="145" t="s">
        <v>107</v>
      </c>
      <c r="C54" s="146"/>
      <c r="D54" s="19" t="s">
        <v>27</v>
      </c>
      <c r="E54" s="20">
        <f t="shared" si="7"/>
        <v>13410</v>
      </c>
      <c r="F54" s="20"/>
      <c r="G54" s="21">
        <f t="shared" si="8"/>
        <v>13410</v>
      </c>
      <c r="H54" s="20"/>
      <c r="I54" s="20"/>
      <c r="J54" s="20">
        <v>1474</v>
      </c>
      <c r="K54" s="20">
        <v>11936</v>
      </c>
      <c r="Q54" s="105">
        <v>6081</v>
      </c>
      <c r="R54" s="36">
        <f t="shared" si="10"/>
        <v>7329</v>
      </c>
      <c r="S54" s="14">
        <f t="shared" si="9"/>
        <v>120.52294030587075</v>
      </c>
    </row>
    <row r="55" spans="1:19" s="13" customFormat="1" ht="42.75" customHeight="1" x14ac:dyDescent="0.45">
      <c r="A55" s="18" t="s">
        <v>108</v>
      </c>
      <c r="B55" s="145" t="s">
        <v>109</v>
      </c>
      <c r="C55" s="146"/>
      <c r="D55" s="19" t="s">
        <v>27</v>
      </c>
      <c r="E55" s="20">
        <f t="shared" si="7"/>
        <v>0</v>
      </c>
      <c r="F55" s="20"/>
      <c r="G55" s="21">
        <f t="shared" si="8"/>
        <v>0</v>
      </c>
      <c r="H55" s="20"/>
      <c r="I55" s="20"/>
      <c r="J55" s="20"/>
      <c r="K55" s="20"/>
      <c r="Q55" s="38">
        <v>0</v>
      </c>
      <c r="R55" s="39"/>
      <c r="S55" s="39"/>
    </row>
    <row r="56" spans="1:19" s="13" customFormat="1" ht="57.75" customHeight="1" x14ac:dyDescent="0.2">
      <c r="A56" s="15" t="s">
        <v>7</v>
      </c>
      <c r="B56" s="147" t="s">
        <v>110</v>
      </c>
      <c r="C56" s="148"/>
      <c r="D56" s="16" t="s">
        <v>27</v>
      </c>
      <c r="E56" s="25">
        <f t="shared" si="7"/>
        <v>4340</v>
      </c>
      <c r="F56" s="29">
        <f>F57+F58+F59+F60</f>
        <v>0</v>
      </c>
      <c r="G56" s="17">
        <f t="shared" si="8"/>
        <v>4340</v>
      </c>
      <c r="H56" s="17">
        <f>H57+H58+H59+H60</f>
        <v>0</v>
      </c>
      <c r="I56" s="17">
        <f>I57+I58+I59+I60</f>
        <v>0</v>
      </c>
      <c r="J56" s="17">
        <f>J57+J58+J59+J60</f>
        <v>4340</v>
      </c>
      <c r="K56" s="17">
        <f>K57+K58+K59+K60</f>
        <v>0</v>
      </c>
      <c r="Q56" s="118">
        <v>9489</v>
      </c>
      <c r="R56" s="38"/>
      <c r="S56" s="38"/>
    </row>
    <row r="57" spans="1:19" s="13" customFormat="1" ht="55.5" customHeight="1" x14ac:dyDescent="0.4">
      <c r="A57" s="18" t="s">
        <v>111</v>
      </c>
      <c r="B57" s="145" t="s">
        <v>112</v>
      </c>
      <c r="C57" s="146"/>
      <c r="D57" s="19" t="s">
        <v>27</v>
      </c>
      <c r="E57" s="32">
        <f t="shared" si="7"/>
        <v>0</v>
      </c>
      <c r="F57" s="33"/>
      <c r="G57" s="21">
        <f t="shared" si="8"/>
        <v>0</v>
      </c>
      <c r="H57" s="20"/>
      <c r="I57" s="20"/>
      <c r="J57" s="20">
        <v>0</v>
      </c>
      <c r="K57" s="20"/>
      <c r="L57" s="40"/>
      <c r="Q57" s="38">
        <v>0</v>
      </c>
      <c r="R57" s="38"/>
      <c r="S57" s="38"/>
    </row>
    <row r="58" spans="1:19" s="13" customFormat="1" ht="46.5" customHeight="1" x14ac:dyDescent="0.5">
      <c r="A58" s="18" t="s">
        <v>113</v>
      </c>
      <c r="B58" s="145" t="s">
        <v>114</v>
      </c>
      <c r="C58" s="146"/>
      <c r="D58" s="19" t="s">
        <v>27</v>
      </c>
      <c r="E58" s="20">
        <f t="shared" si="7"/>
        <v>4340</v>
      </c>
      <c r="F58" s="33"/>
      <c r="G58" s="21">
        <f t="shared" si="8"/>
        <v>4340</v>
      </c>
      <c r="H58" s="20"/>
      <c r="I58" s="20"/>
      <c r="J58" s="20">
        <v>4340</v>
      </c>
      <c r="K58" s="20"/>
      <c r="Q58" s="105">
        <v>9489</v>
      </c>
      <c r="R58" s="36">
        <f>E58-Q58</f>
        <v>-5149</v>
      </c>
      <c r="S58" s="14">
        <f>R58/Q58*100</f>
        <v>-54.262830646011174</v>
      </c>
    </row>
    <row r="59" spans="1:19" s="13" customFormat="1" ht="46.5" customHeight="1" x14ac:dyDescent="0.2">
      <c r="A59" s="18" t="s">
        <v>115</v>
      </c>
      <c r="B59" s="145" t="s">
        <v>116</v>
      </c>
      <c r="C59" s="146"/>
      <c r="D59" s="19" t="s">
        <v>27</v>
      </c>
      <c r="E59" s="32">
        <f t="shared" si="7"/>
        <v>0</v>
      </c>
      <c r="F59" s="33"/>
      <c r="G59" s="41">
        <f t="shared" si="8"/>
        <v>0</v>
      </c>
      <c r="H59" s="20"/>
      <c r="I59" s="20"/>
      <c r="J59" s="20"/>
      <c r="K59" s="20"/>
      <c r="Q59" s="38">
        <v>0</v>
      </c>
      <c r="R59" s="38"/>
      <c r="S59" s="38"/>
    </row>
    <row r="60" spans="1:19" s="13" customFormat="1" ht="40.5" customHeight="1" x14ac:dyDescent="0.2">
      <c r="A60" s="18" t="s">
        <v>117</v>
      </c>
      <c r="B60" s="145" t="s">
        <v>118</v>
      </c>
      <c r="C60" s="146"/>
      <c r="D60" s="19" t="s">
        <v>27</v>
      </c>
      <c r="E60" s="32">
        <f t="shared" si="7"/>
        <v>0</v>
      </c>
      <c r="F60" s="33"/>
      <c r="G60" s="41">
        <f t="shared" si="8"/>
        <v>0</v>
      </c>
      <c r="H60" s="20"/>
      <c r="I60" s="20"/>
      <c r="J60" s="20"/>
      <c r="K60" s="20"/>
      <c r="Q60" s="38">
        <v>0</v>
      </c>
      <c r="R60" s="38"/>
      <c r="S60" s="38"/>
    </row>
    <row r="61" spans="1:19" s="13" customFormat="1" ht="34.5" customHeight="1" x14ac:dyDescent="0.2">
      <c r="A61" s="18" t="s">
        <v>119</v>
      </c>
      <c r="B61" s="145" t="s">
        <v>109</v>
      </c>
      <c r="C61" s="146"/>
      <c r="D61" s="19" t="s">
        <v>27</v>
      </c>
      <c r="E61" s="32">
        <f t="shared" si="7"/>
        <v>0</v>
      </c>
      <c r="F61" s="33"/>
      <c r="G61" s="41">
        <f t="shared" si="8"/>
        <v>0</v>
      </c>
      <c r="H61" s="20"/>
      <c r="I61" s="20"/>
      <c r="J61" s="20"/>
      <c r="K61" s="20"/>
      <c r="Q61" s="38">
        <v>0</v>
      </c>
      <c r="R61" s="38"/>
      <c r="S61" s="38"/>
    </row>
    <row r="62" spans="1:19" s="13" customFormat="1" ht="36" customHeight="1" x14ac:dyDescent="0.2">
      <c r="A62" s="15" t="s">
        <v>8</v>
      </c>
      <c r="B62" s="147" t="s">
        <v>120</v>
      </c>
      <c r="C62" s="148"/>
      <c r="D62" s="16" t="s">
        <v>27</v>
      </c>
      <c r="E62" s="42">
        <f t="shared" si="7"/>
        <v>0</v>
      </c>
      <c r="F62" s="43"/>
      <c r="G62" s="44">
        <f t="shared" si="8"/>
        <v>0</v>
      </c>
      <c r="H62" s="45"/>
      <c r="I62" s="45"/>
      <c r="J62" s="20"/>
      <c r="K62" s="20"/>
      <c r="Q62" s="38">
        <v>0</v>
      </c>
      <c r="R62" s="38"/>
      <c r="S62" s="38"/>
    </row>
    <row r="63" spans="1:19" s="13" customFormat="1" ht="31.5" customHeight="1" x14ac:dyDescent="0.5">
      <c r="A63" s="15" t="s">
        <v>9</v>
      </c>
      <c r="B63" s="147" t="s">
        <v>121</v>
      </c>
      <c r="C63" s="148"/>
      <c r="D63" s="16" t="s">
        <v>27</v>
      </c>
      <c r="E63" s="45">
        <f t="shared" si="7"/>
        <v>2375673</v>
      </c>
      <c r="F63" s="45"/>
      <c r="G63" s="46">
        <f t="shared" si="8"/>
        <v>2375673</v>
      </c>
      <c r="H63" s="45"/>
      <c r="I63" s="45"/>
      <c r="J63" s="20">
        <v>2370173</v>
      </c>
      <c r="K63" s="20">
        <v>5500</v>
      </c>
      <c r="Q63" s="105">
        <v>2426735</v>
      </c>
      <c r="R63" s="36">
        <f>E63-Q63</f>
        <v>-51062</v>
      </c>
      <c r="S63" s="38"/>
    </row>
    <row r="64" spans="1:19" s="47" customFormat="1" ht="24.95" customHeight="1" x14ac:dyDescent="0.2">
      <c r="A64" s="15" t="s">
        <v>10</v>
      </c>
      <c r="B64" s="147" t="s">
        <v>122</v>
      </c>
      <c r="C64" s="148"/>
      <c r="D64" s="29" t="s">
        <v>27</v>
      </c>
      <c r="E64" s="42">
        <f t="shared" si="7"/>
        <v>0</v>
      </c>
      <c r="F64" s="43"/>
      <c r="G64" s="44">
        <f t="shared" si="8"/>
        <v>0</v>
      </c>
      <c r="H64" s="45"/>
      <c r="I64" s="45"/>
      <c r="J64" s="45"/>
      <c r="K64" s="42">
        <v>0</v>
      </c>
      <c r="Q64" s="48">
        <v>0</v>
      </c>
      <c r="R64" s="48"/>
      <c r="S64" s="48"/>
    </row>
    <row r="65" spans="1:19" s="47" customFormat="1" ht="32.25" customHeight="1" x14ac:dyDescent="0.45">
      <c r="A65" s="15" t="s">
        <v>123</v>
      </c>
      <c r="B65" s="147" t="s">
        <v>124</v>
      </c>
      <c r="C65" s="148"/>
      <c r="D65" s="16" t="s">
        <v>27</v>
      </c>
      <c r="E65" s="25">
        <f t="shared" si="7"/>
        <v>5049017</v>
      </c>
      <c r="F65" s="29">
        <f>F66+F67+F68+F69+F70</f>
        <v>0</v>
      </c>
      <c r="G65" s="17">
        <f t="shared" si="8"/>
        <v>5049017</v>
      </c>
      <c r="H65" s="17">
        <f>H66+H67+H68+H69+H70</f>
        <v>0</v>
      </c>
      <c r="I65" s="17">
        <f>I66+I67+I68+I69+I70</f>
        <v>0</v>
      </c>
      <c r="J65" s="17">
        <f>SUM(J66:J71)</f>
        <v>5049017</v>
      </c>
      <c r="K65" s="17">
        <f>K66+K67+K68+K69+K70</f>
        <v>0</v>
      </c>
      <c r="Q65" s="95">
        <v>4703987</v>
      </c>
      <c r="R65" s="14">
        <f t="shared" ref="R65:R70" si="11">E65-Q65</f>
        <v>345030</v>
      </c>
      <c r="S65" s="14">
        <f t="shared" ref="S65:S71" si="12">R65/Q65*100</f>
        <v>7.3348416991798659</v>
      </c>
    </row>
    <row r="66" spans="1:19" s="47" customFormat="1" ht="36.75" customHeight="1" x14ac:dyDescent="0.45">
      <c r="A66" s="18" t="s">
        <v>125</v>
      </c>
      <c r="B66" s="145" t="s">
        <v>126</v>
      </c>
      <c r="C66" s="146"/>
      <c r="D66" s="19" t="s">
        <v>27</v>
      </c>
      <c r="E66" s="20">
        <f>G66-F66</f>
        <v>351990</v>
      </c>
      <c r="F66" s="20"/>
      <c r="G66" s="21">
        <f t="shared" si="8"/>
        <v>351990</v>
      </c>
      <c r="H66" s="20"/>
      <c r="I66" s="50"/>
      <c r="J66" s="20">
        <v>351990</v>
      </c>
      <c r="K66" s="20"/>
      <c r="Q66" s="96">
        <v>493500</v>
      </c>
      <c r="R66" s="14">
        <f t="shared" si="11"/>
        <v>-141510</v>
      </c>
      <c r="S66" s="14">
        <f t="shared" si="12"/>
        <v>-28.674772036474167</v>
      </c>
    </row>
    <row r="67" spans="1:19" s="47" customFormat="1" ht="32.25" customHeight="1" x14ac:dyDescent="0.45">
      <c r="A67" s="18" t="s">
        <v>127</v>
      </c>
      <c r="B67" s="145" t="s">
        <v>128</v>
      </c>
      <c r="C67" s="146"/>
      <c r="D67" s="19" t="s">
        <v>27</v>
      </c>
      <c r="E67" s="20">
        <f t="shared" ref="E67:E80" si="13">G67-F67</f>
        <v>870387</v>
      </c>
      <c r="F67" s="20"/>
      <c r="G67" s="21">
        <f t="shared" si="8"/>
        <v>870387</v>
      </c>
      <c r="H67" s="20"/>
      <c r="I67" s="50"/>
      <c r="J67" s="20">
        <v>870387</v>
      </c>
      <c r="K67" s="20"/>
      <c r="Q67" s="96">
        <v>1113990</v>
      </c>
      <c r="R67" s="14">
        <f t="shared" si="11"/>
        <v>-243603</v>
      </c>
      <c r="S67" s="14">
        <f t="shared" si="12"/>
        <v>-21.867611019847573</v>
      </c>
    </row>
    <row r="68" spans="1:19" s="13" customFormat="1" ht="32.25" customHeight="1" x14ac:dyDescent="0.45">
      <c r="A68" s="18" t="s">
        <v>129</v>
      </c>
      <c r="B68" s="145" t="s">
        <v>130</v>
      </c>
      <c r="C68" s="146"/>
      <c r="D68" s="19" t="s">
        <v>27</v>
      </c>
      <c r="E68" s="20">
        <f t="shared" si="13"/>
        <v>619440</v>
      </c>
      <c r="F68" s="20"/>
      <c r="G68" s="21">
        <f t="shared" si="8"/>
        <v>619440</v>
      </c>
      <c r="H68" s="20"/>
      <c r="I68" s="50"/>
      <c r="J68" s="20">
        <v>619440</v>
      </c>
      <c r="K68" s="20"/>
      <c r="Q68" s="97">
        <v>519168</v>
      </c>
      <c r="R68" s="14">
        <f t="shared" si="11"/>
        <v>100272</v>
      </c>
      <c r="S68" s="14">
        <f t="shared" si="12"/>
        <v>19.313979289940828</v>
      </c>
    </row>
    <row r="69" spans="1:19" s="13" customFormat="1" ht="37.5" customHeight="1" x14ac:dyDescent="0.45">
      <c r="A69" s="18" t="s">
        <v>131</v>
      </c>
      <c r="B69" s="145" t="s">
        <v>132</v>
      </c>
      <c r="C69" s="146"/>
      <c r="D69" s="19" t="s">
        <v>27</v>
      </c>
      <c r="E69" s="20">
        <f t="shared" si="13"/>
        <v>390355</v>
      </c>
      <c r="F69" s="20"/>
      <c r="G69" s="21">
        <f t="shared" si="8"/>
        <v>390355</v>
      </c>
      <c r="H69" s="20"/>
      <c r="I69" s="50"/>
      <c r="J69" s="20">
        <v>390355</v>
      </c>
      <c r="K69" s="20"/>
      <c r="Q69" s="97">
        <v>378723</v>
      </c>
      <c r="R69" s="14">
        <f t="shared" si="11"/>
        <v>11632</v>
      </c>
      <c r="S69" s="14">
        <f t="shared" si="12"/>
        <v>3.0713740649498442</v>
      </c>
    </row>
    <row r="70" spans="1:19" s="13" customFormat="1" ht="39" customHeight="1" x14ac:dyDescent="0.45">
      <c r="A70" s="18" t="s">
        <v>133</v>
      </c>
      <c r="B70" s="145" t="s">
        <v>192</v>
      </c>
      <c r="C70" s="146"/>
      <c r="D70" s="19" t="s">
        <v>27</v>
      </c>
      <c r="E70" s="20">
        <f t="shared" si="13"/>
        <v>2678125</v>
      </c>
      <c r="F70" s="20"/>
      <c r="G70" s="21">
        <f t="shared" si="8"/>
        <v>2678125</v>
      </c>
      <c r="H70" s="20"/>
      <c r="I70" s="50"/>
      <c r="J70" s="20">
        <v>2678125</v>
      </c>
      <c r="K70" s="20"/>
      <c r="Q70" s="97">
        <v>2010606</v>
      </c>
      <c r="R70" s="14">
        <f t="shared" si="11"/>
        <v>667519</v>
      </c>
      <c r="S70" s="14">
        <f t="shared" si="12"/>
        <v>33.199890978142911</v>
      </c>
    </row>
    <row r="71" spans="1:19" s="13" customFormat="1" ht="39" customHeight="1" x14ac:dyDescent="0.45">
      <c r="A71" s="18" t="s">
        <v>168</v>
      </c>
      <c r="B71" s="145" t="s">
        <v>169</v>
      </c>
      <c r="C71" s="146"/>
      <c r="D71" s="19" t="s">
        <v>27</v>
      </c>
      <c r="E71" s="20">
        <f>G71-F71</f>
        <v>138720</v>
      </c>
      <c r="F71" s="20"/>
      <c r="G71" s="21">
        <f t="shared" si="8"/>
        <v>138720</v>
      </c>
      <c r="H71" s="20"/>
      <c r="I71" s="50"/>
      <c r="J71" s="20">
        <v>138720</v>
      </c>
      <c r="K71" s="20"/>
      <c r="Q71" s="97">
        <v>188000</v>
      </c>
      <c r="R71" s="14">
        <f>E71-Q71</f>
        <v>-49280</v>
      </c>
      <c r="S71" s="14">
        <f t="shared" si="12"/>
        <v>-26.212765957446809</v>
      </c>
    </row>
    <row r="72" spans="1:19" s="13" customFormat="1" ht="61.5" customHeight="1" x14ac:dyDescent="0.5">
      <c r="A72" s="15" t="s">
        <v>135</v>
      </c>
      <c r="B72" s="147" t="s">
        <v>136</v>
      </c>
      <c r="C72" s="148"/>
      <c r="D72" s="16" t="s">
        <v>27</v>
      </c>
      <c r="E72" s="42">
        <f t="shared" si="13"/>
        <v>462184</v>
      </c>
      <c r="F72" s="43"/>
      <c r="G72" s="44">
        <f t="shared" si="8"/>
        <v>462184</v>
      </c>
      <c r="H72" s="45"/>
      <c r="I72" s="52"/>
      <c r="J72" s="20">
        <f>J73</f>
        <v>462184</v>
      </c>
      <c r="K72" s="20"/>
      <c r="Q72" s="104">
        <v>483135</v>
      </c>
      <c r="R72" s="14">
        <f>E72-Q72</f>
        <v>-20951</v>
      </c>
      <c r="S72" s="38"/>
    </row>
    <row r="73" spans="1:19" s="13" customFormat="1" ht="36.75" customHeight="1" x14ac:dyDescent="0.5">
      <c r="A73" s="15" t="s">
        <v>183</v>
      </c>
      <c r="B73" s="109" t="s">
        <v>184</v>
      </c>
      <c r="C73" s="127"/>
      <c r="D73" s="16" t="s">
        <v>27</v>
      </c>
      <c r="E73" s="42">
        <f t="shared" si="13"/>
        <v>462184</v>
      </c>
      <c r="F73" s="43"/>
      <c r="G73" s="44">
        <f t="shared" si="8"/>
        <v>462184</v>
      </c>
      <c r="H73" s="45"/>
      <c r="I73" s="52"/>
      <c r="J73" s="20">
        <v>462184</v>
      </c>
      <c r="K73" s="20"/>
      <c r="Q73" s="105">
        <v>483135</v>
      </c>
      <c r="R73" s="14">
        <f>E73-Q73</f>
        <v>-20951</v>
      </c>
      <c r="S73" s="38"/>
    </row>
    <row r="74" spans="1:19" s="13" customFormat="1" ht="60" customHeight="1" x14ac:dyDescent="0.5">
      <c r="A74" s="16" t="s">
        <v>137</v>
      </c>
      <c r="B74" s="149" t="s">
        <v>138</v>
      </c>
      <c r="C74" s="150"/>
      <c r="D74" s="16" t="s">
        <v>27</v>
      </c>
      <c r="E74" s="45">
        <f t="shared" si="13"/>
        <v>1789561</v>
      </c>
      <c r="F74" s="53"/>
      <c r="G74" s="46">
        <f t="shared" si="8"/>
        <v>1789561</v>
      </c>
      <c r="H74" s="45"/>
      <c r="I74" s="53"/>
      <c r="J74" s="20">
        <f>SUM(J75:J80)</f>
        <v>1240631</v>
      </c>
      <c r="K74" s="20">
        <f>SUM(K75:K80)</f>
        <v>548930</v>
      </c>
      <c r="Q74" s="104">
        <v>1767328</v>
      </c>
      <c r="R74" s="14">
        <f t="shared" ref="R74:R80" si="14">E74-Q74</f>
        <v>22233</v>
      </c>
      <c r="S74" s="38"/>
    </row>
    <row r="75" spans="1:19" s="13" customFormat="1" ht="34.5" customHeight="1" x14ac:dyDescent="0.5">
      <c r="A75" s="15" t="s">
        <v>139</v>
      </c>
      <c r="B75" s="54" t="s">
        <v>140</v>
      </c>
      <c r="C75" s="128"/>
      <c r="D75" s="16" t="s">
        <v>27</v>
      </c>
      <c r="E75" s="45">
        <f t="shared" si="13"/>
        <v>123747</v>
      </c>
      <c r="F75" s="53"/>
      <c r="G75" s="46">
        <f t="shared" si="8"/>
        <v>123747</v>
      </c>
      <c r="H75" s="45"/>
      <c r="I75" s="52"/>
      <c r="J75" s="20">
        <v>123747</v>
      </c>
      <c r="K75" s="20"/>
      <c r="Q75" s="105">
        <v>119238</v>
      </c>
      <c r="R75" s="14">
        <f t="shared" si="14"/>
        <v>4509</v>
      </c>
      <c r="S75" s="38"/>
    </row>
    <row r="76" spans="1:19" s="13" customFormat="1" ht="32.25" customHeight="1" x14ac:dyDescent="0.45">
      <c r="A76" s="15" t="s">
        <v>141</v>
      </c>
      <c r="B76" s="109" t="s">
        <v>142</v>
      </c>
      <c r="C76" s="128"/>
      <c r="D76" s="16" t="s">
        <v>27</v>
      </c>
      <c r="E76" s="45">
        <f t="shared" si="13"/>
        <v>206178</v>
      </c>
      <c r="F76" s="53"/>
      <c r="G76" s="46">
        <f t="shared" si="8"/>
        <v>206178</v>
      </c>
      <c r="H76" s="45"/>
      <c r="I76" s="53"/>
      <c r="J76" s="20">
        <f>73338+52243</f>
        <v>125581</v>
      </c>
      <c r="K76" s="20">
        <f>21441+59156</f>
        <v>80597</v>
      </c>
      <c r="Q76" s="22">
        <v>177705</v>
      </c>
      <c r="R76" s="14">
        <f t="shared" si="14"/>
        <v>28473</v>
      </c>
      <c r="S76" s="14">
        <f>R76/Q76*100</f>
        <v>16.02262176078332</v>
      </c>
    </row>
    <row r="77" spans="1:19" s="13" customFormat="1" ht="35.25" customHeight="1" x14ac:dyDescent="0.45">
      <c r="A77" s="15" t="s">
        <v>143</v>
      </c>
      <c r="B77" s="109" t="s">
        <v>188</v>
      </c>
      <c r="C77" s="128"/>
      <c r="D77" s="16" t="s">
        <v>27</v>
      </c>
      <c r="E77" s="45">
        <f t="shared" si="13"/>
        <v>4986</v>
      </c>
      <c r="F77" s="53"/>
      <c r="G77" s="46">
        <f t="shared" si="8"/>
        <v>4986</v>
      </c>
      <c r="H77" s="45"/>
      <c r="I77" s="53"/>
      <c r="J77" s="20">
        <v>4986</v>
      </c>
      <c r="K77" s="20"/>
      <c r="Q77" s="22">
        <v>8212</v>
      </c>
      <c r="R77" s="14">
        <f t="shared" si="14"/>
        <v>-3226</v>
      </c>
      <c r="S77" s="14">
        <f>R77/Q77*100</f>
        <v>-39.28397467121286</v>
      </c>
    </row>
    <row r="78" spans="1:19" s="13" customFormat="1" ht="35.25" customHeight="1" x14ac:dyDescent="0.45">
      <c r="A78" s="15" t="s">
        <v>189</v>
      </c>
      <c r="B78" s="54" t="s">
        <v>194</v>
      </c>
      <c r="C78" s="128"/>
      <c r="D78" s="16"/>
      <c r="E78" s="45">
        <f t="shared" si="13"/>
        <v>333820</v>
      </c>
      <c r="F78" s="53"/>
      <c r="G78" s="46">
        <f t="shared" si="8"/>
        <v>333820</v>
      </c>
      <c r="H78" s="45"/>
      <c r="I78" s="53"/>
      <c r="J78" s="20">
        <v>333820</v>
      </c>
      <c r="K78" s="20"/>
      <c r="Q78" s="22">
        <v>327444</v>
      </c>
      <c r="R78" s="14">
        <f t="shared" si="14"/>
        <v>6376</v>
      </c>
      <c r="S78" s="14">
        <f t="shared" ref="S78:S80" si="15">R78/Q78*100</f>
        <v>1.9472031858882739</v>
      </c>
    </row>
    <row r="79" spans="1:19" s="13" customFormat="1" ht="35.25" customHeight="1" x14ac:dyDescent="0.45">
      <c r="A79" s="15" t="s">
        <v>195</v>
      </c>
      <c r="B79" s="54" t="s">
        <v>198</v>
      </c>
      <c r="C79" s="128"/>
      <c r="D79" s="16"/>
      <c r="E79" s="45">
        <f t="shared" si="13"/>
        <v>1066472</v>
      </c>
      <c r="F79" s="53"/>
      <c r="G79" s="46">
        <f t="shared" si="8"/>
        <v>1066472</v>
      </c>
      <c r="H79" s="45"/>
      <c r="I79" s="53"/>
      <c r="J79" s="20">
        <v>652497</v>
      </c>
      <c r="K79" s="20">
        <v>413975</v>
      </c>
      <c r="Q79" s="22">
        <v>1086435</v>
      </c>
      <c r="R79" s="14">
        <f t="shared" si="14"/>
        <v>-19963</v>
      </c>
      <c r="S79" s="14">
        <f t="shared" si="15"/>
        <v>-1.8374776217629218</v>
      </c>
    </row>
    <row r="80" spans="1:19" s="13" customFormat="1" ht="34.5" customHeight="1" x14ac:dyDescent="0.45">
      <c r="A80" s="15" t="s">
        <v>199</v>
      </c>
      <c r="B80" s="54" t="s">
        <v>144</v>
      </c>
      <c r="C80" s="128"/>
      <c r="D80" s="16" t="s">
        <v>27</v>
      </c>
      <c r="E80" s="45">
        <f t="shared" si="13"/>
        <v>54358</v>
      </c>
      <c r="F80" s="53"/>
      <c r="G80" s="46">
        <f t="shared" si="8"/>
        <v>54358</v>
      </c>
      <c r="H80" s="45"/>
      <c r="I80" s="52"/>
      <c r="J80" s="20"/>
      <c r="K80" s="50">
        <v>54358</v>
      </c>
      <c r="Q80" s="22">
        <v>48294</v>
      </c>
      <c r="R80" s="14">
        <f t="shared" si="14"/>
        <v>6064</v>
      </c>
      <c r="S80" s="14">
        <f t="shared" si="15"/>
        <v>12.556425228806892</v>
      </c>
    </row>
    <row r="81" spans="1:209" s="47" customFormat="1" ht="48" customHeight="1" x14ac:dyDescent="0.45">
      <c r="A81" s="10" t="s">
        <v>11</v>
      </c>
      <c r="B81" s="143" t="s">
        <v>145</v>
      </c>
      <c r="C81" s="59" t="s">
        <v>146</v>
      </c>
      <c r="D81" s="11" t="s">
        <v>27</v>
      </c>
      <c r="E81" s="26">
        <f>E13-E38</f>
        <v>15899842</v>
      </c>
      <c r="F81" s="26">
        <f>F13-F38</f>
        <v>0</v>
      </c>
      <c r="G81" s="26">
        <f>G13-G38</f>
        <v>15899842</v>
      </c>
      <c r="H81" s="60"/>
      <c r="I81" s="60"/>
      <c r="J81" s="61"/>
      <c r="K81" s="62"/>
      <c r="Q81" s="14"/>
    </row>
    <row r="82" spans="1:209" s="64" customFormat="1" ht="45.75" customHeight="1" x14ac:dyDescent="0.2">
      <c r="A82" s="10" t="s">
        <v>147</v>
      </c>
      <c r="B82" s="144"/>
      <c r="C82" s="59" t="s">
        <v>148</v>
      </c>
      <c r="D82" s="11" t="s">
        <v>12</v>
      </c>
      <c r="E82" s="63">
        <f>E81/E13*100</f>
        <v>12.645110547239616</v>
      </c>
      <c r="F82" s="63"/>
      <c r="G82" s="63">
        <f>G81/G13*100</f>
        <v>12.645110547239616</v>
      </c>
      <c r="H82" s="10"/>
      <c r="I82" s="10"/>
      <c r="J82" s="10"/>
      <c r="K82" s="10"/>
      <c r="L82" s="141"/>
      <c r="M82" s="142"/>
      <c r="N82" s="141"/>
      <c r="O82" s="142"/>
      <c r="P82" s="141"/>
      <c r="Q82" s="142"/>
      <c r="R82" s="141"/>
      <c r="S82" s="142"/>
      <c r="T82" s="141"/>
      <c r="U82" s="142"/>
      <c r="V82" s="141"/>
      <c r="W82" s="142"/>
      <c r="X82" s="141"/>
      <c r="Y82" s="142"/>
      <c r="Z82" s="141"/>
      <c r="AA82" s="142"/>
      <c r="AB82" s="141"/>
      <c r="AC82" s="142"/>
      <c r="AD82" s="141"/>
      <c r="AE82" s="142"/>
      <c r="AF82" s="141"/>
      <c r="AG82" s="142"/>
      <c r="AH82" s="141"/>
      <c r="AI82" s="142"/>
      <c r="AJ82" s="141"/>
      <c r="AK82" s="142"/>
      <c r="AL82" s="141"/>
      <c r="AM82" s="142"/>
      <c r="AN82" s="141"/>
      <c r="AO82" s="142"/>
      <c r="AP82" s="141"/>
      <c r="AQ82" s="142"/>
      <c r="AR82" s="141"/>
      <c r="AS82" s="142"/>
      <c r="AT82" s="141"/>
      <c r="AU82" s="142"/>
      <c r="AV82" s="141"/>
      <c r="AW82" s="142"/>
      <c r="AX82" s="141"/>
      <c r="AY82" s="142"/>
      <c r="AZ82" s="141"/>
      <c r="BA82" s="142"/>
      <c r="BB82" s="141"/>
      <c r="BC82" s="142"/>
      <c r="BD82" s="141"/>
      <c r="BE82" s="142"/>
      <c r="BF82" s="141"/>
      <c r="BG82" s="142"/>
      <c r="BH82" s="141"/>
      <c r="BI82" s="142"/>
      <c r="BJ82" s="141"/>
      <c r="BK82" s="142"/>
      <c r="BL82" s="141"/>
      <c r="BM82" s="142"/>
      <c r="BN82" s="141"/>
      <c r="BO82" s="142"/>
      <c r="BP82" s="141"/>
      <c r="BQ82" s="142"/>
      <c r="BR82" s="141"/>
      <c r="BS82" s="142"/>
      <c r="BT82" s="141"/>
      <c r="BU82" s="142"/>
      <c r="BV82" s="141"/>
      <c r="BW82" s="142"/>
      <c r="BX82" s="141"/>
      <c r="BY82" s="142"/>
      <c r="BZ82" s="141"/>
      <c r="CA82" s="142"/>
      <c r="CB82" s="141"/>
      <c r="CC82" s="142"/>
      <c r="CD82" s="141"/>
      <c r="CE82" s="142"/>
      <c r="CF82" s="141"/>
      <c r="CG82" s="142"/>
      <c r="CH82" s="141"/>
      <c r="CI82" s="142"/>
      <c r="CJ82" s="141"/>
      <c r="CK82" s="142"/>
      <c r="CL82" s="141"/>
      <c r="CM82" s="142"/>
      <c r="CN82" s="141"/>
      <c r="CO82" s="142"/>
      <c r="CP82" s="141"/>
      <c r="CQ82" s="142"/>
      <c r="CR82" s="141"/>
      <c r="CS82" s="142"/>
      <c r="CT82" s="141"/>
      <c r="CU82" s="142"/>
      <c r="CV82" s="141"/>
      <c r="CW82" s="142"/>
      <c r="CX82" s="141"/>
      <c r="CY82" s="142"/>
      <c r="CZ82" s="141"/>
      <c r="DA82" s="142"/>
      <c r="DB82" s="141"/>
      <c r="DC82" s="142"/>
      <c r="DD82" s="141"/>
      <c r="DE82" s="142"/>
      <c r="DF82" s="141"/>
      <c r="DG82" s="142"/>
      <c r="DH82" s="141"/>
      <c r="DI82" s="142"/>
      <c r="DJ82" s="141"/>
      <c r="DK82" s="142"/>
      <c r="DL82" s="141"/>
      <c r="DM82" s="142"/>
      <c r="DN82" s="141"/>
      <c r="DO82" s="142"/>
      <c r="DP82" s="141"/>
      <c r="DQ82" s="142"/>
      <c r="DR82" s="141"/>
      <c r="DS82" s="142"/>
      <c r="DT82" s="141"/>
      <c r="DU82" s="142"/>
      <c r="DV82" s="141"/>
      <c r="DW82" s="142"/>
      <c r="DX82" s="141"/>
      <c r="DY82" s="142"/>
      <c r="DZ82" s="141"/>
      <c r="EA82" s="142"/>
      <c r="EB82" s="141"/>
      <c r="EC82" s="142"/>
      <c r="ED82" s="141"/>
      <c r="EE82" s="142"/>
      <c r="EF82" s="141"/>
      <c r="EG82" s="142"/>
      <c r="EH82" s="141"/>
      <c r="EI82" s="142"/>
      <c r="EJ82" s="141"/>
      <c r="EK82" s="142"/>
      <c r="EL82" s="141"/>
      <c r="EM82" s="142"/>
      <c r="EN82" s="141"/>
      <c r="EO82" s="142"/>
      <c r="EP82" s="141"/>
      <c r="EQ82" s="142"/>
      <c r="ER82" s="141"/>
      <c r="ES82" s="142"/>
      <c r="ET82" s="141"/>
      <c r="EU82" s="142"/>
      <c r="EV82" s="141"/>
      <c r="EW82" s="142"/>
      <c r="EX82" s="141"/>
      <c r="EY82" s="142"/>
      <c r="EZ82" s="141"/>
      <c r="FA82" s="142"/>
      <c r="FB82" s="141"/>
      <c r="FC82" s="142"/>
      <c r="FD82" s="141"/>
      <c r="FE82" s="142"/>
      <c r="FF82" s="141"/>
      <c r="FG82" s="142"/>
      <c r="FH82" s="141"/>
      <c r="FI82" s="142"/>
      <c r="FJ82" s="141"/>
      <c r="FK82" s="142"/>
      <c r="FL82" s="141"/>
      <c r="FM82" s="142"/>
      <c r="FN82" s="141"/>
      <c r="FO82" s="142"/>
      <c r="FP82" s="141"/>
      <c r="FQ82" s="142"/>
      <c r="FR82" s="141"/>
      <c r="FS82" s="142"/>
      <c r="FT82" s="141"/>
      <c r="FU82" s="142"/>
      <c r="FV82" s="141"/>
      <c r="FW82" s="142"/>
      <c r="FX82" s="141"/>
      <c r="FY82" s="142"/>
      <c r="FZ82" s="141"/>
      <c r="GA82" s="142"/>
      <c r="GB82" s="141"/>
      <c r="GC82" s="142"/>
      <c r="GD82" s="141"/>
      <c r="GE82" s="142"/>
      <c r="GF82" s="141"/>
      <c r="GG82" s="142"/>
      <c r="GH82" s="141"/>
      <c r="GI82" s="142"/>
      <c r="GJ82" s="141"/>
      <c r="GK82" s="142"/>
      <c r="GL82" s="141"/>
      <c r="GM82" s="142"/>
      <c r="GN82" s="141"/>
      <c r="GO82" s="142"/>
      <c r="GP82" s="141"/>
      <c r="GQ82" s="142"/>
      <c r="GR82" s="141"/>
      <c r="GS82" s="142"/>
      <c r="GT82" s="141"/>
      <c r="GU82" s="142"/>
      <c r="GV82" s="141"/>
      <c r="GW82" s="142"/>
      <c r="GX82" s="141"/>
      <c r="GY82" s="142"/>
      <c r="GZ82" s="141"/>
      <c r="HA82" s="142"/>
    </row>
    <row r="83" spans="1:209" s="13" customFormat="1" ht="56.25" customHeight="1" x14ac:dyDescent="0.2">
      <c r="A83" s="15" t="s">
        <v>176</v>
      </c>
      <c r="B83" s="138" t="s">
        <v>151</v>
      </c>
      <c r="C83" s="139"/>
      <c r="D83" s="16" t="s">
        <v>27</v>
      </c>
      <c r="E83" s="52">
        <f>E38-E74-E47-E58-E72</f>
        <v>107577761</v>
      </c>
      <c r="F83" s="52"/>
      <c r="G83" s="52">
        <f>G38-G74-G47-G58-G72</f>
        <v>107577761</v>
      </c>
      <c r="H83" s="65"/>
      <c r="I83" s="65"/>
      <c r="J83" s="52"/>
      <c r="K83" s="52"/>
    </row>
    <row r="84" spans="1:209" s="47" customFormat="1" ht="44.25" customHeight="1" x14ac:dyDescent="0.2">
      <c r="A84" s="66"/>
      <c r="B84" s="67"/>
      <c r="C84" s="67"/>
      <c r="D84" s="68"/>
      <c r="E84" s="69"/>
      <c r="F84" s="70"/>
      <c r="G84" s="71"/>
      <c r="H84" s="70"/>
      <c r="I84" s="70"/>
      <c r="J84" s="71"/>
      <c r="K84" s="71"/>
    </row>
    <row r="85" spans="1:209" s="47" customFormat="1" ht="44.25" customHeight="1" x14ac:dyDescent="0.2">
      <c r="A85" s="66"/>
      <c r="B85" s="67"/>
      <c r="C85" s="67"/>
      <c r="D85" s="68"/>
      <c r="E85" s="69"/>
      <c r="F85" s="70"/>
      <c r="G85" s="71"/>
      <c r="H85" s="70"/>
      <c r="I85" s="70"/>
      <c r="J85" s="71"/>
      <c r="K85" s="71"/>
    </row>
    <row r="86" spans="1:209" s="4" customFormat="1" ht="30" x14ac:dyDescent="0.4">
      <c r="A86" s="72" t="s">
        <v>153</v>
      </c>
      <c r="B86" s="72"/>
      <c r="C86" s="72"/>
      <c r="D86" s="72" t="s">
        <v>154</v>
      </c>
      <c r="E86" s="72"/>
      <c r="F86" s="72"/>
      <c r="G86" s="72"/>
      <c r="H86" s="72"/>
      <c r="I86" s="72" t="s">
        <v>155</v>
      </c>
      <c r="J86" s="72"/>
      <c r="K86" s="72"/>
    </row>
    <row r="87" spans="1:209" s="4" customFormat="1" ht="30.75" x14ac:dyDescent="0.4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</row>
    <row r="88" spans="1:209" s="76" customFormat="1" ht="40.5" x14ac:dyDescent="0.55000000000000004">
      <c r="A88" s="74" t="s">
        <v>156</v>
      </c>
      <c r="B88" s="75"/>
      <c r="C88" s="75"/>
      <c r="D88" s="74" t="s">
        <v>157</v>
      </c>
      <c r="E88" s="75"/>
      <c r="F88" s="75"/>
      <c r="G88" s="75"/>
      <c r="H88" s="75"/>
      <c r="I88" s="74" t="s">
        <v>158</v>
      </c>
      <c r="J88" s="75"/>
      <c r="K88" s="75"/>
    </row>
    <row r="89" spans="1:209" s="76" customFormat="1" ht="40.5" x14ac:dyDescent="0.55000000000000004">
      <c r="A89" s="75"/>
      <c r="B89" s="75"/>
      <c r="C89" s="75"/>
      <c r="D89" s="75"/>
      <c r="E89" s="75"/>
      <c r="F89" s="75"/>
      <c r="G89" s="75"/>
      <c r="H89" s="75"/>
      <c r="I89" s="74" t="s">
        <v>14</v>
      </c>
      <c r="J89" s="75"/>
      <c r="K89" s="75"/>
    </row>
    <row r="90" spans="1:209" s="76" customFormat="1" ht="40.5" x14ac:dyDescent="0.55000000000000004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</row>
    <row r="91" spans="1:209" s="4" customFormat="1" ht="39" customHeight="1" x14ac:dyDescent="0.5">
      <c r="A91" s="140"/>
      <c r="B91" s="140"/>
      <c r="C91" s="140"/>
      <c r="D91" s="73" t="s">
        <v>159</v>
      </c>
      <c r="E91" s="73"/>
      <c r="F91" s="73"/>
      <c r="G91" s="73"/>
      <c r="H91" s="73"/>
      <c r="I91" s="73"/>
      <c r="J91" s="73"/>
      <c r="K91" s="73"/>
    </row>
    <row r="92" spans="1:209" s="4" customFormat="1" ht="35.25" x14ac:dyDescent="0.5">
      <c r="A92" s="77"/>
      <c r="B92" s="78"/>
      <c r="C92" s="78"/>
      <c r="D92" s="73" t="s">
        <v>160</v>
      </c>
      <c r="E92" s="73"/>
      <c r="F92" s="73"/>
      <c r="G92" s="73"/>
      <c r="H92" s="73"/>
      <c r="I92" s="74" t="s">
        <v>161</v>
      </c>
      <c r="J92" s="73"/>
      <c r="K92" s="73"/>
    </row>
    <row r="93" spans="1:209" s="4" customFormat="1" ht="30.75" x14ac:dyDescent="0.45">
      <c r="A93" s="79"/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1:209" s="4" customFormat="1" ht="30.75" x14ac:dyDescent="0.45">
      <c r="A94" s="80" t="s">
        <v>162</v>
      </c>
      <c r="B94" s="73"/>
      <c r="C94" s="80"/>
      <c r="D94" s="73"/>
      <c r="E94" s="80" t="s">
        <v>162</v>
      </c>
      <c r="F94" s="73"/>
      <c r="G94" s="73"/>
      <c r="H94" s="73"/>
      <c r="I94" s="73"/>
      <c r="J94" s="80" t="s">
        <v>162</v>
      </c>
      <c r="K94" s="73"/>
    </row>
    <row r="95" spans="1:209" s="4" customFormat="1" ht="23.25" x14ac:dyDescent="0.35">
      <c r="A95" s="81"/>
      <c r="B95" s="81"/>
      <c r="C95" s="82"/>
      <c r="D95" s="82"/>
      <c r="E95" s="82"/>
      <c r="F95" s="82"/>
      <c r="G95" s="82"/>
      <c r="H95" s="82"/>
      <c r="I95" s="82"/>
      <c r="J95" s="82"/>
      <c r="K95" s="82"/>
    </row>
    <row r="96" spans="1:209" s="4" customFormat="1" ht="23.25" x14ac:dyDescent="0.35">
      <c r="A96" s="81"/>
      <c r="B96" s="81"/>
      <c r="C96" s="83"/>
      <c r="D96" s="82"/>
      <c r="E96" s="82"/>
      <c r="F96" s="82"/>
      <c r="G96" s="82"/>
      <c r="H96" s="82"/>
      <c r="I96" s="82"/>
      <c r="J96" s="82"/>
      <c r="K96" s="82"/>
    </row>
    <row r="97" spans="1:11" s="4" customFormat="1" ht="15.75" x14ac:dyDescent="0.25">
      <c r="A97" s="84"/>
      <c r="B97" s="84"/>
      <c r="F97" s="85"/>
      <c r="G97" s="85"/>
      <c r="H97" s="85"/>
      <c r="I97" s="85"/>
      <c r="J97" s="85"/>
      <c r="K97" s="85"/>
    </row>
    <row r="98" spans="1:11" s="4" customFormat="1" ht="15.75" x14ac:dyDescent="0.25">
      <c r="A98" s="84"/>
      <c r="B98" s="84"/>
      <c r="F98" s="85"/>
      <c r="G98" s="85"/>
      <c r="H98" s="85"/>
      <c r="I98" s="85"/>
      <c r="J98" s="85"/>
      <c r="K98" s="85"/>
    </row>
    <row r="99" spans="1:11" s="4" customFormat="1" ht="15.75" x14ac:dyDescent="0.25">
      <c r="A99" s="84"/>
      <c r="B99" s="84"/>
      <c r="F99" s="85"/>
      <c r="G99" s="85"/>
      <c r="H99" s="85"/>
      <c r="I99" s="179"/>
      <c r="J99" s="180"/>
      <c r="K99" s="85"/>
    </row>
    <row r="100" spans="1:11" s="4" customFormat="1" ht="15.75" x14ac:dyDescent="0.25">
      <c r="A100" s="84"/>
      <c r="B100" s="84"/>
      <c r="F100" s="85"/>
      <c r="G100" s="85"/>
      <c r="H100" s="85"/>
      <c r="I100" s="85"/>
      <c r="J100" s="85"/>
      <c r="K100" s="85"/>
    </row>
    <row r="101" spans="1:11" s="4" customFormat="1" ht="15.75" x14ac:dyDescent="0.25">
      <c r="A101" s="84"/>
      <c r="B101" s="84"/>
      <c r="C101" s="85"/>
      <c r="D101" s="85"/>
      <c r="E101" s="85"/>
      <c r="F101" s="85"/>
      <c r="G101" s="85"/>
      <c r="H101" s="85"/>
      <c r="I101" s="85"/>
      <c r="J101" s="85"/>
      <c r="K101" s="85"/>
    </row>
    <row r="102" spans="1:11" s="4" customFormat="1" ht="15.75" x14ac:dyDescent="0.25">
      <c r="A102" s="84"/>
      <c r="B102" s="84"/>
      <c r="C102" s="85"/>
      <c r="D102" s="85"/>
      <c r="E102" s="85"/>
      <c r="F102" s="85"/>
      <c r="G102" s="85"/>
      <c r="H102" s="85"/>
      <c r="I102" s="85"/>
      <c r="J102" s="85"/>
      <c r="K102" s="85"/>
    </row>
    <row r="103" spans="1:11" s="4" customFormat="1" ht="15.75" x14ac:dyDescent="0.25">
      <c r="A103" s="84"/>
      <c r="B103" s="84"/>
      <c r="C103" s="85"/>
      <c r="D103" s="85"/>
      <c r="E103" s="85"/>
      <c r="F103" s="85"/>
      <c r="G103" s="85"/>
      <c r="H103" s="85"/>
      <c r="I103" s="85"/>
      <c r="J103" s="85"/>
      <c r="K103" s="85"/>
    </row>
    <row r="104" spans="1:11" s="4" customFormat="1" ht="15.75" x14ac:dyDescent="0.25">
      <c r="A104" s="84"/>
      <c r="B104" s="84"/>
      <c r="C104" s="85"/>
      <c r="D104" s="85"/>
      <c r="E104" s="85"/>
      <c r="F104" s="85"/>
      <c r="G104" s="85"/>
      <c r="H104" s="85"/>
      <c r="I104" s="85"/>
      <c r="J104" s="85"/>
      <c r="K104" s="85"/>
    </row>
    <row r="105" spans="1:11" s="4" customFormat="1" ht="15.75" x14ac:dyDescent="0.25">
      <c r="A105" s="84"/>
      <c r="B105" s="84"/>
      <c r="C105" s="85"/>
      <c r="D105" s="85"/>
      <c r="E105" s="85"/>
      <c r="F105" s="85"/>
      <c r="G105" s="85"/>
      <c r="H105" s="85"/>
      <c r="I105" s="85"/>
      <c r="J105" s="85"/>
      <c r="K105" s="85"/>
    </row>
    <row r="106" spans="1:11" s="4" customFormat="1" ht="15.75" x14ac:dyDescent="0.25">
      <c r="A106" s="84"/>
      <c r="B106" s="84"/>
      <c r="C106" s="85"/>
      <c r="D106" s="85"/>
      <c r="E106" s="85"/>
      <c r="F106" s="85"/>
      <c r="G106" s="85"/>
      <c r="H106" s="85"/>
      <c r="I106" s="85"/>
      <c r="J106" s="85"/>
      <c r="K106" s="85"/>
    </row>
    <row r="107" spans="1:11" s="4" customFormat="1" ht="15.75" x14ac:dyDescent="0.25">
      <c r="A107" s="84"/>
      <c r="B107" s="84"/>
      <c r="C107" s="85"/>
      <c r="D107" s="85"/>
      <c r="E107" s="85"/>
      <c r="F107" s="85"/>
      <c r="G107" s="85"/>
      <c r="H107" s="85"/>
      <c r="I107" s="85"/>
      <c r="J107" s="85"/>
      <c r="K107" s="85"/>
    </row>
    <row r="108" spans="1:11" s="4" customFormat="1" ht="15.75" x14ac:dyDescent="0.25">
      <c r="A108" s="84"/>
      <c r="B108" s="84"/>
      <c r="C108" s="85"/>
      <c r="D108" s="85"/>
      <c r="E108" s="85"/>
      <c r="F108" s="85"/>
      <c r="G108" s="85"/>
      <c r="H108" s="85"/>
      <c r="I108" s="85"/>
      <c r="J108" s="85"/>
      <c r="K108" s="85"/>
    </row>
    <row r="109" spans="1:11" s="4" customFormat="1" ht="15.75" x14ac:dyDescent="0.25">
      <c r="A109" s="84"/>
      <c r="B109" s="84"/>
      <c r="C109" s="85"/>
      <c r="D109" s="85"/>
      <c r="E109" s="85"/>
      <c r="F109" s="85"/>
      <c r="G109" s="85"/>
      <c r="H109" s="85"/>
      <c r="I109" s="85"/>
      <c r="J109" s="85"/>
      <c r="K109" s="85"/>
    </row>
    <row r="110" spans="1:11" s="4" customFormat="1" ht="15.75" x14ac:dyDescent="0.25">
      <c r="A110" s="84"/>
      <c r="B110" s="84"/>
      <c r="C110" s="85"/>
      <c r="D110" s="85"/>
      <c r="E110" s="85"/>
      <c r="F110" s="85"/>
      <c r="G110" s="85"/>
      <c r="H110" s="85"/>
      <c r="I110" s="85"/>
      <c r="J110" s="85"/>
      <c r="K110" s="85"/>
    </row>
    <row r="111" spans="1:11" s="4" customFormat="1" ht="12.75" x14ac:dyDescent="0.2">
      <c r="A111" s="84"/>
      <c r="B111" s="84"/>
    </row>
    <row r="112" spans="1:11" s="4" customFormat="1" ht="12.75" x14ac:dyDescent="0.2">
      <c r="A112" s="84"/>
      <c r="B112" s="84"/>
    </row>
    <row r="113" spans="1:10" s="4" customFormat="1" ht="12.75" x14ac:dyDescent="0.2">
      <c r="A113" s="84"/>
      <c r="B113" s="84"/>
    </row>
    <row r="114" spans="1:10" s="4" customFormat="1" ht="12.75" x14ac:dyDescent="0.2">
      <c r="A114" s="84"/>
      <c r="B114" s="84"/>
      <c r="J114" s="99"/>
    </row>
    <row r="115" spans="1:10" s="4" customFormat="1" ht="12.75" x14ac:dyDescent="0.2">
      <c r="A115" s="84"/>
      <c r="B115" s="84"/>
    </row>
    <row r="116" spans="1:10" s="4" customFormat="1" ht="12.75" x14ac:dyDescent="0.2">
      <c r="A116" s="84"/>
      <c r="B116" s="84"/>
    </row>
    <row r="117" spans="1:10" s="4" customFormat="1" ht="12.75" x14ac:dyDescent="0.2">
      <c r="A117" s="84"/>
      <c r="B117" s="84"/>
    </row>
    <row r="118" spans="1:10" s="4" customFormat="1" ht="12.75" x14ac:dyDescent="0.2">
      <c r="A118" s="84"/>
      <c r="B118" s="84"/>
    </row>
    <row r="119" spans="1:10" s="4" customFormat="1" ht="12.75" x14ac:dyDescent="0.2">
      <c r="A119" s="84"/>
      <c r="B119" s="84"/>
    </row>
    <row r="120" spans="1:10" s="4" customFormat="1" ht="12.75" x14ac:dyDescent="0.2">
      <c r="A120" s="84"/>
      <c r="B120" s="84"/>
    </row>
    <row r="121" spans="1:10" s="4" customFormat="1" ht="12.75" x14ac:dyDescent="0.2">
      <c r="A121" s="84"/>
      <c r="B121" s="84"/>
    </row>
    <row r="122" spans="1:10" s="4" customFormat="1" ht="12.75" x14ac:dyDescent="0.2">
      <c r="A122" s="84"/>
      <c r="B122" s="84"/>
    </row>
    <row r="123" spans="1:10" s="4" customFormat="1" ht="12.75" x14ac:dyDescent="0.2">
      <c r="A123" s="84"/>
      <c r="B123" s="84"/>
    </row>
    <row r="124" spans="1:10" s="4" customFormat="1" ht="12.75" x14ac:dyDescent="0.2">
      <c r="A124" s="84"/>
      <c r="B124" s="84"/>
    </row>
    <row r="125" spans="1:10" s="4" customFormat="1" ht="12.75" x14ac:dyDescent="0.2">
      <c r="A125" s="84"/>
      <c r="B125" s="84"/>
    </row>
    <row r="126" spans="1:10" s="4" customFormat="1" ht="12.75" x14ac:dyDescent="0.2">
      <c r="A126" s="84"/>
      <c r="B126" s="84"/>
    </row>
    <row r="127" spans="1:10" s="4" customFormat="1" ht="12.75" x14ac:dyDescent="0.2">
      <c r="A127" s="84"/>
      <c r="B127" s="84"/>
    </row>
    <row r="128" spans="1:10" s="4" customFormat="1" ht="12.75" x14ac:dyDescent="0.2">
      <c r="A128" s="84"/>
      <c r="B128" s="84"/>
    </row>
    <row r="129" spans="1:2" s="4" customFormat="1" ht="12.75" x14ac:dyDescent="0.2">
      <c r="A129" s="84"/>
      <c r="B129" s="84"/>
    </row>
    <row r="130" spans="1:2" s="4" customFormat="1" ht="12.75" x14ac:dyDescent="0.2">
      <c r="A130" s="84"/>
      <c r="B130" s="84"/>
    </row>
    <row r="131" spans="1:2" s="4" customFormat="1" ht="12.75" x14ac:dyDescent="0.2">
      <c r="A131" s="84"/>
      <c r="B131" s="84"/>
    </row>
    <row r="132" spans="1:2" s="4" customFormat="1" ht="12.75" x14ac:dyDescent="0.2">
      <c r="A132" s="84"/>
      <c r="B132" s="84"/>
    </row>
    <row r="133" spans="1:2" s="4" customFormat="1" ht="12.75" x14ac:dyDescent="0.2">
      <c r="A133" s="84"/>
      <c r="B133" s="84"/>
    </row>
    <row r="134" spans="1:2" s="4" customFormat="1" ht="12.75" x14ac:dyDescent="0.2">
      <c r="A134" s="84"/>
      <c r="B134" s="84"/>
    </row>
    <row r="135" spans="1:2" s="4" customFormat="1" ht="12.75" x14ac:dyDescent="0.2">
      <c r="A135" s="84"/>
      <c r="B135" s="84"/>
    </row>
    <row r="136" spans="1:2" s="4" customFormat="1" ht="12.75" x14ac:dyDescent="0.2">
      <c r="A136" s="84"/>
      <c r="B136" s="84"/>
    </row>
    <row r="137" spans="1:2" s="4" customFormat="1" ht="12.75" x14ac:dyDescent="0.2">
      <c r="A137" s="84"/>
      <c r="B137" s="84"/>
    </row>
    <row r="138" spans="1:2" s="4" customFormat="1" ht="12.75" x14ac:dyDescent="0.2">
      <c r="A138" s="84"/>
      <c r="B138" s="84"/>
    </row>
    <row r="139" spans="1:2" s="4" customFormat="1" ht="12.75" x14ac:dyDescent="0.2">
      <c r="A139" s="84"/>
      <c r="B139" s="84"/>
    </row>
    <row r="140" spans="1:2" s="4" customFormat="1" ht="12.75" x14ac:dyDescent="0.2">
      <c r="A140" s="84"/>
      <c r="B140" s="84"/>
    </row>
    <row r="141" spans="1:2" s="4" customFormat="1" ht="12.75" x14ac:dyDescent="0.2">
      <c r="A141" s="84"/>
      <c r="B141" s="84"/>
    </row>
    <row r="142" spans="1:2" s="4" customFormat="1" ht="12.75" x14ac:dyDescent="0.2">
      <c r="A142" s="84"/>
      <c r="B142" s="84"/>
    </row>
    <row r="143" spans="1:2" s="4" customFormat="1" ht="12.75" x14ac:dyDescent="0.2">
      <c r="A143" s="84"/>
      <c r="B143" s="84"/>
    </row>
    <row r="144" spans="1:2" s="4" customFormat="1" ht="12.75" x14ac:dyDescent="0.2">
      <c r="A144" s="84"/>
      <c r="B144" s="84"/>
    </row>
    <row r="145" spans="1:2" s="4" customFormat="1" ht="12.75" x14ac:dyDescent="0.2">
      <c r="A145" s="84"/>
      <c r="B145" s="84"/>
    </row>
    <row r="146" spans="1:2" s="4" customFormat="1" ht="12.75" x14ac:dyDescent="0.2">
      <c r="A146" s="84"/>
      <c r="B146" s="84"/>
    </row>
    <row r="147" spans="1:2" s="4" customFormat="1" ht="12.75" x14ac:dyDescent="0.2">
      <c r="A147" s="84"/>
      <c r="B147" s="84"/>
    </row>
    <row r="148" spans="1:2" s="4" customFormat="1" ht="12.75" x14ac:dyDescent="0.2">
      <c r="A148" s="84"/>
      <c r="B148" s="84"/>
    </row>
    <row r="149" spans="1:2" s="4" customFormat="1" ht="12.75" x14ac:dyDescent="0.2">
      <c r="A149" s="84"/>
      <c r="B149" s="84"/>
    </row>
    <row r="150" spans="1:2" s="4" customFormat="1" ht="12.75" x14ac:dyDescent="0.2">
      <c r="A150" s="84"/>
      <c r="B150" s="84"/>
    </row>
    <row r="151" spans="1:2" s="4" customFormat="1" ht="12.75" x14ac:dyDescent="0.2">
      <c r="A151" s="84"/>
      <c r="B151" s="84"/>
    </row>
    <row r="152" spans="1:2" s="4" customFormat="1" ht="12.75" x14ac:dyDescent="0.2">
      <c r="A152" s="84"/>
      <c r="B152" s="84"/>
    </row>
    <row r="153" spans="1:2" s="4" customFormat="1" ht="12.75" x14ac:dyDescent="0.2">
      <c r="A153" s="84"/>
      <c r="B153" s="84"/>
    </row>
    <row r="154" spans="1:2" s="4" customFormat="1" ht="12.75" x14ac:dyDescent="0.2">
      <c r="A154" s="84"/>
      <c r="B154" s="84"/>
    </row>
    <row r="155" spans="1:2" s="4" customFormat="1" ht="12.75" x14ac:dyDescent="0.2">
      <c r="A155" s="84"/>
      <c r="B155" s="84"/>
    </row>
    <row r="156" spans="1:2" s="4" customFormat="1" ht="12.75" x14ac:dyDescent="0.2">
      <c r="A156" s="84"/>
      <c r="B156" s="84"/>
    </row>
    <row r="157" spans="1:2" s="4" customFormat="1" ht="12.75" x14ac:dyDescent="0.2">
      <c r="A157" s="84"/>
      <c r="B157" s="84"/>
    </row>
    <row r="158" spans="1:2" s="4" customFormat="1" ht="12.75" x14ac:dyDescent="0.2">
      <c r="A158" s="84"/>
      <c r="B158" s="84"/>
    </row>
    <row r="159" spans="1:2" s="4" customFormat="1" ht="12.75" x14ac:dyDescent="0.2">
      <c r="A159" s="84"/>
      <c r="B159" s="84"/>
    </row>
    <row r="160" spans="1:2" s="4" customFormat="1" ht="12.75" x14ac:dyDescent="0.2">
      <c r="A160" s="84"/>
      <c r="B160" s="84"/>
    </row>
    <row r="161" spans="1:2" s="4" customFormat="1" ht="12.75" x14ac:dyDescent="0.2">
      <c r="A161" s="84"/>
      <c r="B161" s="84"/>
    </row>
    <row r="162" spans="1:2" s="4" customFormat="1" ht="12.75" x14ac:dyDescent="0.2">
      <c r="A162" s="84"/>
      <c r="B162" s="84"/>
    </row>
    <row r="163" spans="1:2" s="4" customFormat="1" ht="12.75" x14ac:dyDescent="0.2">
      <c r="A163" s="84"/>
      <c r="B163" s="84"/>
    </row>
    <row r="164" spans="1:2" s="4" customFormat="1" ht="12.75" x14ac:dyDescent="0.2">
      <c r="A164" s="84"/>
      <c r="B164" s="84"/>
    </row>
    <row r="165" spans="1:2" s="4" customFormat="1" ht="12.75" x14ac:dyDescent="0.2">
      <c r="A165" s="84"/>
      <c r="B165" s="84"/>
    </row>
    <row r="166" spans="1:2" s="4" customFormat="1" ht="12.75" x14ac:dyDescent="0.2">
      <c r="A166" s="84"/>
      <c r="B166" s="84"/>
    </row>
    <row r="167" spans="1:2" s="4" customFormat="1" ht="12.75" x14ac:dyDescent="0.2">
      <c r="A167" s="84"/>
      <c r="B167" s="84"/>
    </row>
    <row r="168" spans="1:2" s="4" customFormat="1" ht="12.75" x14ac:dyDescent="0.2">
      <c r="A168" s="84"/>
      <c r="B168" s="84"/>
    </row>
    <row r="169" spans="1:2" s="4" customFormat="1" ht="12.75" x14ac:dyDescent="0.2">
      <c r="A169" s="84"/>
      <c r="B169" s="84"/>
    </row>
    <row r="170" spans="1:2" s="4" customFormat="1" ht="12.75" x14ac:dyDescent="0.2">
      <c r="A170" s="84"/>
      <c r="B170" s="84"/>
    </row>
    <row r="171" spans="1:2" s="4" customFormat="1" ht="12.75" x14ac:dyDescent="0.2">
      <c r="A171" s="84"/>
      <c r="B171" s="84"/>
    </row>
    <row r="172" spans="1:2" s="4" customFormat="1" ht="12.75" x14ac:dyDescent="0.2">
      <c r="A172" s="84"/>
      <c r="B172" s="84"/>
    </row>
    <row r="173" spans="1:2" s="4" customFormat="1" ht="12.75" x14ac:dyDescent="0.2">
      <c r="A173" s="84"/>
      <c r="B173" s="84"/>
    </row>
    <row r="174" spans="1:2" s="4" customFormat="1" ht="12.75" x14ac:dyDescent="0.2">
      <c r="A174" s="84"/>
      <c r="B174" s="84"/>
    </row>
    <row r="175" spans="1:2" s="4" customFormat="1" ht="12.75" x14ac:dyDescent="0.2">
      <c r="A175" s="84"/>
      <c r="B175" s="84"/>
    </row>
    <row r="176" spans="1:2" s="4" customFormat="1" ht="12.75" x14ac:dyDescent="0.2">
      <c r="A176" s="84"/>
      <c r="B176" s="84"/>
    </row>
    <row r="177" spans="1:2" s="4" customFormat="1" ht="12.75" x14ac:dyDescent="0.2">
      <c r="A177" s="84"/>
      <c r="B177" s="84"/>
    </row>
    <row r="178" spans="1:2" s="4" customFormat="1" ht="12.75" x14ac:dyDescent="0.2">
      <c r="A178" s="84"/>
      <c r="B178" s="84"/>
    </row>
    <row r="179" spans="1:2" s="4" customFormat="1" ht="12.75" x14ac:dyDescent="0.2">
      <c r="A179" s="84"/>
      <c r="B179" s="84"/>
    </row>
    <row r="180" spans="1:2" s="4" customFormat="1" ht="12.75" x14ac:dyDescent="0.2">
      <c r="A180" s="84"/>
      <c r="B180" s="84"/>
    </row>
    <row r="181" spans="1:2" s="4" customFormat="1" ht="12.75" x14ac:dyDescent="0.2">
      <c r="A181" s="84"/>
      <c r="B181" s="84"/>
    </row>
    <row r="182" spans="1:2" s="4" customFormat="1" ht="12.75" x14ac:dyDescent="0.2">
      <c r="A182" s="84"/>
      <c r="B182" s="84"/>
    </row>
    <row r="183" spans="1:2" s="4" customFormat="1" ht="12.75" x14ac:dyDescent="0.2">
      <c r="A183" s="84"/>
      <c r="B183" s="84"/>
    </row>
    <row r="184" spans="1:2" s="4" customFormat="1" ht="12.75" x14ac:dyDescent="0.2">
      <c r="A184" s="84"/>
      <c r="B184" s="84"/>
    </row>
    <row r="185" spans="1:2" s="4" customFormat="1" ht="12.75" x14ac:dyDescent="0.2">
      <c r="A185" s="84"/>
      <c r="B185" s="84"/>
    </row>
    <row r="186" spans="1:2" s="4" customFormat="1" ht="12.75" x14ac:dyDescent="0.2">
      <c r="A186" s="84"/>
      <c r="B186" s="84"/>
    </row>
    <row r="187" spans="1:2" s="4" customFormat="1" ht="12.75" x14ac:dyDescent="0.2">
      <c r="A187" s="84"/>
      <c r="B187" s="84"/>
    </row>
    <row r="188" spans="1:2" s="4" customFormat="1" ht="12.75" x14ac:dyDescent="0.2">
      <c r="A188" s="84"/>
      <c r="B188" s="84"/>
    </row>
    <row r="189" spans="1:2" s="4" customFormat="1" ht="12.75" x14ac:dyDescent="0.2">
      <c r="A189" s="84"/>
      <c r="B189" s="84"/>
    </row>
    <row r="190" spans="1:2" s="4" customFormat="1" ht="12.75" x14ac:dyDescent="0.2">
      <c r="A190" s="84"/>
      <c r="B190" s="84"/>
    </row>
    <row r="191" spans="1:2" s="4" customFormat="1" ht="12.75" x14ac:dyDescent="0.2">
      <c r="A191" s="84"/>
      <c r="B191" s="84"/>
    </row>
    <row r="192" spans="1:2" s="4" customFormat="1" ht="12.75" x14ac:dyDescent="0.2">
      <c r="A192" s="84"/>
      <c r="B192" s="84"/>
    </row>
    <row r="193" spans="1:2" s="4" customFormat="1" ht="12.75" x14ac:dyDescent="0.2">
      <c r="A193" s="84"/>
      <c r="B193" s="84"/>
    </row>
    <row r="194" spans="1:2" s="4" customFormat="1" ht="12.75" x14ac:dyDescent="0.2">
      <c r="A194" s="84"/>
      <c r="B194" s="84"/>
    </row>
    <row r="195" spans="1:2" s="4" customFormat="1" ht="12.75" x14ac:dyDescent="0.2">
      <c r="A195" s="84"/>
      <c r="B195" s="84"/>
    </row>
    <row r="196" spans="1:2" s="4" customFormat="1" ht="12.75" x14ac:dyDescent="0.2">
      <c r="A196" s="84"/>
      <c r="B196" s="84"/>
    </row>
    <row r="197" spans="1:2" s="4" customFormat="1" ht="12.75" x14ac:dyDescent="0.2">
      <c r="A197" s="84"/>
      <c r="B197" s="84"/>
    </row>
    <row r="198" spans="1:2" s="4" customFormat="1" ht="12.75" x14ac:dyDescent="0.2">
      <c r="A198" s="84"/>
      <c r="B198" s="84"/>
    </row>
    <row r="199" spans="1:2" s="4" customFormat="1" ht="12.75" x14ac:dyDescent="0.2">
      <c r="A199" s="84"/>
      <c r="B199" s="84"/>
    </row>
    <row r="200" spans="1:2" s="4" customFormat="1" ht="12.75" x14ac:dyDescent="0.2">
      <c r="A200" s="84"/>
      <c r="B200" s="84"/>
    </row>
    <row r="201" spans="1:2" s="4" customFormat="1" ht="12.75" x14ac:dyDescent="0.2">
      <c r="A201" s="84"/>
      <c r="B201" s="84"/>
    </row>
    <row r="202" spans="1:2" s="4" customFormat="1" ht="12.75" x14ac:dyDescent="0.2">
      <c r="A202" s="84"/>
      <c r="B202" s="84"/>
    </row>
    <row r="203" spans="1:2" s="4" customFormat="1" ht="12.75" x14ac:dyDescent="0.2">
      <c r="A203" s="84"/>
      <c r="B203" s="84"/>
    </row>
    <row r="204" spans="1:2" s="4" customFormat="1" ht="12.75" x14ac:dyDescent="0.2">
      <c r="A204" s="84"/>
      <c r="B204" s="84"/>
    </row>
    <row r="205" spans="1:2" s="4" customFormat="1" ht="12.75" x14ac:dyDescent="0.2">
      <c r="A205" s="84"/>
      <c r="B205" s="84"/>
    </row>
    <row r="206" spans="1:2" s="4" customFormat="1" ht="12.75" x14ac:dyDescent="0.2">
      <c r="A206" s="84"/>
      <c r="B206" s="84"/>
    </row>
    <row r="207" spans="1:2" s="4" customFormat="1" ht="12.75" x14ac:dyDescent="0.2">
      <c r="A207" s="84"/>
      <c r="B207" s="84"/>
    </row>
    <row r="208" spans="1:2" s="4" customFormat="1" ht="12.75" x14ac:dyDescent="0.2">
      <c r="A208" s="84"/>
      <c r="B208" s="84"/>
    </row>
    <row r="209" spans="1:2" s="4" customFormat="1" ht="12.75" x14ac:dyDescent="0.2">
      <c r="A209" s="84"/>
      <c r="B209" s="84"/>
    </row>
    <row r="210" spans="1:2" s="4" customFormat="1" ht="12.75" x14ac:dyDescent="0.2">
      <c r="A210" s="84"/>
      <c r="B210" s="84"/>
    </row>
    <row r="211" spans="1:2" s="4" customFormat="1" ht="12.75" x14ac:dyDescent="0.2">
      <c r="A211" s="84"/>
      <c r="B211" s="84"/>
    </row>
    <row r="212" spans="1:2" s="4" customFormat="1" ht="12.75" x14ac:dyDescent="0.2">
      <c r="A212" s="84"/>
      <c r="B212" s="84"/>
    </row>
    <row r="213" spans="1:2" s="4" customFormat="1" ht="12.75" x14ac:dyDescent="0.2">
      <c r="A213" s="84"/>
      <c r="B213" s="84"/>
    </row>
    <row r="214" spans="1:2" s="4" customFormat="1" ht="12.75" x14ac:dyDescent="0.2">
      <c r="A214" s="84"/>
      <c r="B214" s="84"/>
    </row>
    <row r="215" spans="1:2" s="4" customFormat="1" ht="12.75" x14ac:dyDescent="0.2">
      <c r="A215" s="84"/>
      <c r="B215" s="84"/>
    </row>
    <row r="216" spans="1:2" s="4" customFormat="1" ht="12.75" x14ac:dyDescent="0.2">
      <c r="A216" s="84"/>
      <c r="B216" s="84"/>
    </row>
    <row r="217" spans="1:2" s="4" customFormat="1" ht="12.75" x14ac:dyDescent="0.2">
      <c r="A217" s="84"/>
      <c r="B217" s="84"/>
    </row>
    <row r="218" spans="1:2" s="4" customFormat="1" ht="12.75" x14ac:dyDescent="0.2">
      <c r="A218" s="84"/>
      <c r="B218" s="84"/>
    </row>
    <row r="219" spans="1:2" s="4" customFormat="1" ht="12.75" x14ac:dyDescent="0.2">
      <c r="A219" s="84"/>
      <c r="B219" s="84"/>
    </row>
    <row r="220" spans="1:2" s="4" customFormat="1" ht="12.75" x14ac:dyDescent="0.2">
      <c r="A220" s="84"/>
      <c r="B220" s="84"/>
    </row>
    <row r="221" spans="1:2" s="4" customFormat="1" ht="12.75" x14ac:dyDescent="0.2">
      <c r="A221" s="84"/>
      <c r="B221" s="84"/>
    </row>
    <row r="222" spans="1:2" s="4" customFormat="1" ht="12.75" x14ac:dyDescent="0.2">
      <c r="A222" s="84"/>
      <c r="B222" s="84"/>
    </row>
    <row r="223" spans="1:2" s="4" customFormat="1" ht="12.75" x14ac:dyDescent="0.2">
      <c r="A223" s="84"/>
      <c r="B223" s="84"/>
    </row>
    <row r="224" spans="1:2" s="4" customFormat="1" ht="12.75" x14ac:dyDescent="0.2">
      <c r="A224" s="84"/>
      <c r="B224" s="84"/>
    </row>
    <row r="225" spans="1:2" s="4" customFormat="1" ht="12.75" x14ac:dyDescent="0.2">
      <c r="A225" s="84"/>
      <c r="B225" s="84"/>
    </row>
    <row r="226" spans="1:2" s="4" customFormat="1" ht="12.75" x14ac:dyDescent="0.2">
      <c r="A226" s="84"/>
      <c r="B226" s="84"/>
    </row>
    <row r="227" spans="1:2" s="4" customFormat="1" ht="12.75" x14ac:dyDescent="0.2">
      <c r="A227" s="84"/>
      <c r="B227" s="84"/>
    </row>
    <row r="228" spans="1:2" s="4" customFormat="1" ht="12.75" x14ac:dyDescent="0.2">
      <c r="A228" s="84"/>
      <c r="B228" s="84"/>
    </row>
    <row r="229" spans="1:2" s="4" customFormat="1" ht="12.75" x14ac:dyDescent="0.2">
      <c r="A229" s="84"/>
      <c r="B229" s="84"/>
    </row>
    <row r="230" spans="1:2" s="4" customFormat="1" ht="12.75" x14ac:dyDescent="0.2">
      <c r="A230" s="84"/>
      <c r="B230" s="84"/>
    </row>
    <row r="231" spans="1:2" s="4" customFormat="1" ht="12.75" x14ac:dyDescent="0.2">
      <c r="A231" s="84"/>
      <c r="B231" s="84"/>
    </row>
    <row r="232" spans="1:2" s="4" customFormat="1" ht="12.75" x14ac:dyDescent="0.2">
      <c r="A232" s="84"/>
      <c r="B232" s="84"/>
    </row>
    <row r="233" spans="1:2" s="4" customFormat="1" ht="12.75" x14ac:dyDescent="0.2">
      <c r="A233" s="84"/>
      <c r="B233" s="84"/>
    </row>
    <row r="234" spans="1:2" s="4" customFormat="1" ht="12.75" x14ac:dyDescent="0.2">
      <c r="A234" s="84"/>
      <c r="B234" s="84"/>
    </row>
    <row r="235" spans="1:2" s="4" customFormat="1" ht="12.75" x14ac:dyDescent="0.2">
      <c r="A235" s="84"/>
      <c r="B235" s="84"/>
    </row>
    <row r="236" spans="1:2" s="4" customFormat="1" ht="12.75" x14ac:dyDescent="0.2">
      <c r="A236" s="84"/>
      <c r="B236" s="84"/>
    </row>
    <row r="237" spans="1:2" s="4" customFormat="1" ht="12.75" x14ac:dyDescent="0.2">
      <c r="A237" s="84"/>
      <c r="B237" s="84"/>
    </row>
    <row r="238" spans="1:2" s="4" customFormat="1" ht="12.75" x14ac:dyDescent="0.2">
      <c r="A238" s="84"/>
      <c r="B238" s="84"/>
    </row>
    <row r="239" spans="1:2" s="4" customFormat="1" ht="12.75" x14ac:dyDescent="0.2">
      <c r="A239" s="84"/>
      <c r="B239" s="84"/>
    </row>
    <row r="240" spans="1:2" s="4" customFormat="1" ht="12.75" x14ac:dyDescent="0.2">
      <c r="A240" s="84"/>
      <c r="B240" s="84"/>
    </row>
    <row r="241" spans="1:2" s="4" customFormat="1" ht="12.75" x14ac:dyDescent="0.2">
      <c r="A241" s="84"/>
      <c r="B241" s="84"/>
    </row>
    <row r="242" spans="1:2" s="4" customFormat="1" ht="12.75" x14ac:dyDescent="0.2">
      <c r="A242" s="84"/>
      <c r="B242" s="84"/>
    </row>
    <row r="243" spans="1:2" s="4" customFormat="1" ht="12.75" x14ac:dyDescent="0.2">
      <c r="A243" s="84"/>
      <c r="B243" s="84"/>
    </row>
    <row r="244" spans="1:2" s="4" customFormat="1" ht="12.75" x14ac:dyDescent="0.2">
      <c r="A244" s="84"/>
      <c r="B244" s="84"/>
    </row>
    <row r="245" spans="1:2" s="4" customFormat="1" ht="12.75" x14ac:dyDescent="0.2">
      <c r="A245" s="84"/>
      <c r="B245" s="84"/>
    </row>
    <row r="246" spans="1:2" s="4" customFormat="1" ht="12.75" x14ac:dyDescent="0.2">
      <c r="A246" s="84"/>
      <c r="B246" s="84"/>
    </row>
    <row r="247" spans="1:2" s="4" customFormat="1" ht="12.75" x14ac:dyDescent="0.2">
      <c r="A247" s="84"/>
      <c r="B247" s="84"/>
    </row>
    <row r="248" spans="1:2" s="4" customFormat="1" ht="12.75" x14ac:dyDescent="0.2">
      <c r="A248" s="84"/>
      <c r="B248" s="84"/>
    </row>
    <row r="249" spans="1:2" s="4" customFormat="1" ht="12.75" x14ac:dyDescent="0.2">
      <c r="A249" s="84"/>
      <c r="B249" s="84"/>
    </row>
    <row r="250" spans="1:2" s="4" customFormat="1" ht="12.75" x14ac:dyDescent="0.2">
      <c r="A250" s="84"/>
      <c r="B250" s="84"/>
    </row>
    <row r="251" spans="1:2" s="4" customFormat="1" ht="12.75" x14ac:dyDescent="0.2">
      <c r="A251" s="84"/>
      <c r="B251" s="84"/>
    </row>
    <row r="252" spans="1:2" s="4" customFormat="1" ht="12.75" x14ac:dyDescent="0.2">
      <c r="A252" s="84"/>
      <c r="B252" s="84"/>
    </row>
    <row r="253" spans="1:2" s="4" customFormat="1" ht="12.75" x14ac:dyDescent="0.2">
      <c r="A253" s="84"/>
      <c r="B253" s="84"/>
    </row>
    <row r="254" spans="1:2" s="4" customFormat="1" ht="12.75" x14ac:dyDescent="0.2">
      <c r="A254" s="84"/>
      <c r="B254" s="84"/>
    </row>
    <row r="255" spans="1:2" s="4" customFormat="1" ht="12.75" x14ac:dyDescent="0.2">
      <c r="A255" s="84"/>
      <c r="B255" s="84"/>
    </row>
    <row r="256" spans="1:2" s="4" customFormat="1" ht="12.75" x14ac:dyDescent="0.2">
      <c r="A256" s="84"/>
      <c r="B256" s="84"/>
    </row>
    <row r="257" spans="1:2" s="4" customFormat="1" ht="12.75" x14ac:dyDescent="0.2">
      <c r="A257" s="84"/>
      <c r="B257" s="84"/>
    </row>
    <row r="258" spans="1:2" s="4" customFormat="1" ht="12.75" x14ac:dyDescent="0.2">
      <c r="A258" s="84"/>
      <c r="B258" s="84"/>
    </row>
    <row r="259" spans="1:2" s="4" customFormat="1" ht="12.75" x14ac:dyDescent="0.2">
      <c r="A259" s="84"/>
      <c r="B259" s="84"/>
    </row>
    <row r="260" spans="1:2" s="4" customFormat="1" ht="12.75" x14ac:dyDescent="0.2">
      <c r="A260" s="84"/>
      <c r="B260" s="84"/>
    </row>
    <row r="261" spans="1:2" s="4" customFormat="1" ht="12.75" x14ac:dyDescent="0.2">
      <c r="A261" s="84"/>
      <c r="B261" s="84"/>
    </row>
    <row r="262" spans="1:2" s="4" customFormat="1" ht="12.75" x14ac:dyDescent="0.2">
      <c r="A262" s="84"/>
      <c r="B262" s="84"/>
    </row>
    <row r="263" spans="1:2" s="4" customFormat="1" ht="12.75" x14ac:dyDescent="0.2">
      <c r="A263" s="84"/>
      <c r="B263" s="84"/>
    </row>
    <row r="264" spans="1:2" s="4" customFormat="1" ht="12.75" x14ac:dyDescent="0.2">
      <c r="A264" s="84"/>
      <c r="B264" s="84"/>
    </row>
    <row r="265" spans="1:2" s="4" customFormat="1" ht="12.75" x14ac:dyDescent="0.2">
      <c r="A265" s="84"/>
      <c r="B265" s="84"/>
    </row>
    <row r="266" spans="1:2" s="4" customFormat="1" ht="12.75" x14ac:dyDescent="0.2">
      <c r="A266" s="84"/>
      <c r="B266" s="84"/>
    </row>
    <row r="267" spans="1:2" s="4" customFormat="1" ht="12.75" x14ac:dyDescent="0.2">
      <c r="A267" s="84"/>
      <c r="B267" s="84"/>
    </row>
    <row r="268" spans="1:2" s="4" customFormat="1" ht="12.75" x14ac:dyDescent="0.2">
      <c r="A268" s="84"/>
      <c r="B268" s="84"/>
    </row>
    <row r="269" spans="1:2" s="4" customFormat="1" ht="12.75" x14ac:dyDescent="0.2">
      <c r="A269" s="84"/>
      <c r="B269" s="84"/>
    </row>
    <row r="270" spans="1:2" s="4" customFormat="1" ht="12.75" x14ac:dyDescent="0.2">
      <c r="A270" s="84"/>
      <c r="B270" s="84"/>
    </row>
    <row r="271" spans="1:2" s="4" customFormat="1" ht="12.75" x14ac:dyDescent="0.2">
      <c r="A271" s="84"/>
      <c r="B271" s="84"/>
    </row>
    <row r="272" spans="1:2" s="4" customFormat="1" ht="12.75" x14ac:dyDescent="0.2">
      <c r="A272" s="84"/>
      <c r="B272" s="84"/>
    </row>
    <row r="273" spans="1:2" s="4" customFormat="1" ht="12.75" x14ac:dyDescent="0.2">
      <c r="A273" s="84"/>
      <c r="B273" s="84"/>
    </row>
    <row r="274" spans="1:2" s="4" customFormat="1" ht="12.75" x14ac:dyDescent="0.2">
      <c r="A274" s="84"/>
      <c r="B274" s="84"/>
    </row>
    <row r="275" spans="1:2" s="4" customFormat="1" ht="12.75" x14ac:dyDescent="0.2">
      <c r="A275" s="84"/>
      <c r="B275" s="84"/>
    </row>
    <row r="276" spans="1:2" s="4" customFormat="1" ht="12.75" x14ac:dyDescent="0.2">
      <c r="A276" s="84"/>
      <c r="B276" s="84"/>
    </row>
    <row r="277" spans="1:2" s="4" customFormat="1" ht="12.75" x14ac:dyDescent="0.2">
      <c r="A277" s="84"/>
      <c r="B277" s="84"/>
    </row>
    <row r="278" spans="1:2" s="4" customFormat="1" ht="12.75" x14ac:dyDescent="0.2">
      <c r="A278" s="84"/>
      <c r="B278" s="84"/>
    </row>
    <row r="279" spans="1:2" s="4" customFormat="1" ht="12.75" x14ac:dyDescent="0.2">
      <c r="A279" s="84"/>
      <c r="B279" s="84"/>
    </row>
    <row r="280" spans="1:2" s="4" customFormat="1" ht="12.75" x14ac:dyDescent="0.2">
      <c r="A280" s="84"/>
      <c r="B280" s="84"/>
    </row>
    <row r="281" spans="1:2" s="4" customFormat="1" ht="12.75" x14ac:dyDescent="0.2">
      <c r="A281" s="84"/>
      <c r="B281" s="84"/>
    </row>
    <row r="282" spans="1:2" s="4" customFormat="1" ht="12.75" x14ac:dyDescent="0.2">
      <c r="A282" s="84"/>
      <c r="B282" s="84"/>
    </row>
    <row r="283" spans="1:2" s="4" customFormat="1" ht="12.75" x14ac:dyDescent="0.2">
      <c r="A283" s="84"/>
      <c r="B283" s="84"/>
    </row>
    <row r="284" spans="1:2" s="4" customFormat="1" ht="12.75" x14ac:dyDescent="0.2">
      <c r="A284" s="84"/>
      <c r="B284" s="84"/>
    </row>
    <row r="285" spans="1:2" s="4" customFormat="1" ht="12.75" x14ac:dyDescent="0.2">
      <c r="A285" s="84"/>
      <c r="B285" s="84"/>
    </row>
    <row r="286" spans="1:2" s="4" customFormat="1" ht="12.75" x14ac:dyDescent="0.2">
      <c r="A286" s="84"/>
      <c r="B286" s="84"/>
    </row>
    <row r="287" spans="1:2" s="4" customFormat="1" ht="12.75" x14ac:dyDescent="0.2">
      <c r="A287" s="84"/>
      <c r="B287" s="84"/>
    </row>
    <row r="288" spans="1:2" s="4" customFormat="1" ht="12.75" x14ac:dyDescent="0.2">
      <c r="A288" s="84"/>
      <c r="B288" s="84"/>
    </row>
    <row r="289" spans="1:2" s="4" customFormat="1" ht="12.75" x14ac:dyDescent="0.2">
      <c r="A289" s="84"/>
      <c r="B289" s="84"/>
    </row>
    <row r="290" spans="1:2" s="4" customFormat="1" ht="12.75" x14ac:dyDescent="0.2">
      <c r="A290" s="84"/>
      <c r="B290" s="84"/>
    </row>
    <row r="291" spans="1:2" s="4" customFormat="1" ht="12.75" x14ac:dyDescent="0.2">
      <c r="A291" s="84"/>
      <c r="B291" s="84"/>
    </row>
    <row r="292" spans="1:2" s="4" customFormat="1" ht="12.75" x14ac:dyDescent="0.2">
      <c r="A292" s="84"/>
      <c r="B292" s="84"/>
    </row>
    <row r="293" spans="1:2" s="4" customFormat="1" ht="12.75" x14ac:dyDescent="0.2">
      <c r="A293" s="84"/>
      <c r="B293" s="84"/>
    </row>
    <row r="294" spans="1:2" s="4" customFormat="1" ht="12.75" x14ac:dyDescent="0.2">
      <c r="A294" s="84"/>
      <c r="B294" s="84"/>
    </row>
    <row r="295" spans="1:2" s="4" customFormat="1" ht="12.75" x14ac:dyDescent="0.2">
      <c r="A295" s="84"/>
      <c r="B295" s="84"/>
    </row>
    <row r="296" spans="1:2" s="4" customFormat="1" ht="12.75" x14ac:dyDescent="0.2">
      <c r="A296" s="84"/>
      <c r="B296" s="84"/>
    </row>
    <row r="297" spans="1:2" s="4" customFormat="1" ht="12.75" x14ac:dyDescent="0.2">
      <c r="A297" s="84"/>
      <c r="B297" s="84"/>
    </row>
    <row r="298" spans="1:2" s="4" customFormat="1" ht="12.75" x14ac:dyDescent="0.2">
      <c r="A298" s="84"/>
      <c r="B298" s="84"/>
    </row>
    <row r="299" spans="1:2" s="4" customFormat="1" ht="12.75" x14ac:dyDescent="0.2">
      <c r="A299" s="84"/>
      <c r="B299" s="84"/>
    </row>
    <row r="300" spans="1:2" s="4" customFormat="1" ht="12.75" x14ac:dyDescent="0.2">
      <c r="A300" s="84"/>
      <c r="B300" s="84"/>
    </row>
    <row r="301" spans="1:2" x14ac:dyDescent="0.25">
      <c r="A301" s="100"/>
      <c r="B301" s="100"/>
    </row>
    <row r="302" spans="1:2" x14ac:dyDescent="0.25">
      <c r="A302" s="100"/>
      <c r="B302" s="100"/>
    </row>
    <row r="303" spans="1:2" x14ac:dyDescent="0.25">
      <c r="A303" s="100"/>
      <c r="B303" s="100"/>
    </row>
    <row r="304" spans="1:2" x14ac:dyDescent="0.25">
      <c r="A304" s="100"/>
      <c r="B304" s="100"/>
    </row>
    <row r="305" spans="1:2" x14ac:dyDescent="0.25">
      <c r="A305" s="100"/>
      <c r="B305" s="100"/>
    </row>
    <row r="306" spans="1:2" x14ac:dyDescent="0.25">
      <c r="A306" s="100"/>
      <c r="B306" s="100"/>
    </row>
    <row r="307" spans="1:2" x14ac:dyDescent="0.25">
      <c r="A307" s="100"/>
      <c r="B307" s="100"/>
    </row>
    <row r="308" spans="1:2" x14ac:dyDescent="0.25">
      <c r="A308" s="100"/>
      <c r="B308" s="100"/>
    </row>
    <row r="309" spans="1:2" x14ac:dyDescent="0.25">
      <c r="A309" s="100"/>
      <c r="B309" s="100"/>
    </row>
    <row r="310" spans="1:2" x14ac:dyDescent="0.25">
      <c r="A310" s="100"/>
      <c r="B310" s="100"/>
    </row>
    <row r="311" spans="1:2" x14ac:dyDescent="0.25">
      <c r="A311" s="100"/>
      <c r="B311" s="100"/>
    </row>
    <row r="312" spans="1:2" x14ac:dyDescent="0.25">
      <c r="A312" s="100"/>
      <c r="B312" s="100"/>
    </row>
    <row r="313" spans="1:2" x14ac:dyDescent="0.25">
      <c r="A313" s="100"/>
      <c r="B313" s="100"/>
    </row>
    <row r="314" spans="1:2" x14ac:dyDescent="0.25">
      <c r="A314" s="100"/>
      <c r="B314" s="100"/>
    </row>
    <row r="315" spans="1:2" x14ac:dyDescent="0.25">
      <c r="A315" s="100"/>
      <c r="B315" s="100"/>
    </row>
    <row r="316" spans="1:2" x14ac:dyDescent="0.25">
      <c r="A316" s="100"/>
      <c r="B316" s="100"/>
    </row>
    <row r="317" spans="1:2" x14ac:dyDescent="0.25">
      <c r="A317" s="100"/>
      <c r="B317" s="100"/>
    </row>
    <row r="318" spans="1:2" x14ac:dyDescent="0.25">
      <c r="A318" s="100"/>
      <c r="B318" s="100"/>
    </row>
    <row r="319" spans="1:2" x14ac:dyDescent="0.25">
      <c r="A319" s="100"/>
      <c r="B319" s="100"/>
    </row>
    <row r="320" spans="1:2" x14ac:dyDescent="0.25">
      <c r="A320" s="100"/>
      <c r="B320" s="100"/>
    </row>
    <row r="321" spans="1:2" x14ac:dyDescent="0.25">
      <c r="A321" s="100"/>
      <c r="B321" s="100"/>
    </row>
    <row r="322" spans="1:2" x14ac:dyDescent="0.25">
      <c r="A322" s="100"/>
      <c r="B322" s="100"/>
    </row>
    <row r="323" spans="1:2" x14ac:dyDescent="0.25">
      <c r="A323" s="100"/>
      <c r="B323" s="100"/>
    </row>
    <row r="324" spans="1:2" x14ac:dyDescent="0.25">
      <c r="A324" s="100"/>
      <c r="B324" s="100"/>
    </row>
    <row r="325" spans="1:2" x14ac:dyDescent="0.25">
      <c r="A325" s="100"/>
      <c r="B325" s="100"/>
    </row>
    <row r="326" spans="1:2" x14ac:dyDescent="0.25">
      <c r="A326" s="100"/>
      <c r="B326" s="100"/>
    </row>
    <row r="327" spans="1:2" x14ac:dyDescent="0.25">
      <c r="A327" s="100"/>
      <c r="B327" s="100"/>
    </row>
    <row r="328" spans="1:2" x14ac:dyDescent="0.25">
      <c r="A328" s="100"/>
      <c r="B328" s="100"/>
    </row>
    <row r="329" spans="1:2" x14ac:dyDescent="0.25">
      <c r="A329" s="100"/>
      <c r="B329" s="100"/>
    </row>
    <row r="330" spans="1:2" x14ac:dyDescent="0.25">
      <c r="A330" s="100"/>
      <c r="B330" s="100"/>
    </row>
    <row r="331" spans="1:2" x14ac:dyDescent="0.25">
      <c r="A331" s="100"/>
      <c r="B331" s="100"/>
    </row>
    <row r="332" spans="1:2" x14ac:dyDescent="0.25">
      <c r="A332" s="100"/>
      <c r="B332" s="100"/>
    </row>
    <row r="333" spans="1:2" x14ac:dyDescent="0.25">
      <c r="A333" s="100"/>
      <c r="B333" s="100"/>
    </row>
    <row r="334" spans="1:2" x14ac:dyDescent="0.25">
      <c r="A334" s="100"/>
      <c r="B334" s="100"/>
    </row>
    <row r="335" spans="1:2" x14ac:dyDescent="0.25">
      <c r="A335" s="100"/>
      <c r="B335" s="100"/>
    </row>
    <row r="336" spans="1:2" x14ac:dyDescent="0.25">
      <c r="A336" s="100"/>
      <c r="B336" s="100"/>
    </row>
    <row r="337" spans="1:2" x14ac:dyDescent="0.25">
      <c r="A337" s="100"/>
      <c r="B337" s="100"/>
    </row>
    <row r="338" spans="1:2" x14ac:dyDescent="0.25">
      <c r="A338" s="100"/>
      <c r="B338" s="100"/>
    </row>
    <row r="339" spans="1:2" x14ac:dyDescent="0.25">
      <c r="A339" s="100"/>
      <c r="B339" s="100"/>
    </row>
    <row r="340" spans="1:2" x14ac:dyDescent="0.25">
      <c r="A340" s="100"/>
      <c r="B340" s="100"/>
    </row>
    <row r="341" spans="1:2" x14ac:dyDescent="0.25">
      <c r="A341" s="100"/>
      <c r="B341" s="100"/>
    </row>
    <row r="342" spans="1:2" x14ac:dyDescent="0.25">
      <c r="A342" s="100"/>
      <c r="B342" s="100"/>
    </row>
    <row r="343" spans="1:2" x14ac:dyDescent="0.25">
      <c r="A343" s="100"/>
      <c r="B343" s="100"/>
    </row>
    <row r="344" spans="1:2" x14ac:dyDescent="0.25">
      <c r="A344" s="100"/>
      <c r="B344" s="100"/>
    </row>
    <row r="345" spans="1:2" x14ac:dyDescent="0.25">
      <c r="A345" s="100"/>
      <c r="B345" s="100"/>
    </row>
    <row r="346" spans="1:2" x14ac:dyDescent="0.25">
      <c r="A346" s="100"/>
      <c r="B346" s="100"/>
    </row>
    <row r="347" spans="1:2" x14ac:dyDescent="0.25">
      <c r="A347" s="100"/>
      <c r="B347" s="100"/>
    </row>
    <row r="348" spans="1:2" x14ac:dyDescent="0.25">
      <c r="A348" s="100"/>
      <c r="B348" s="100"/>
    </row>
    <row r="349" spans="1:2" x14ac:dyDescent="0.25">
      <c r="A349" s="100"/>
      <c r="B349" s="100"/>
    </row>
    <row r="350" spans="1:2" x14ac:dyDescent="0.25">
      <c r="A350" s="100"/>
      <c r="B350" s="100"/>
    </row>
    <row r="351" spans="1:2" x14ac:dyDescent="0.25">
      <c r="A351" s="100"/>
      <c r="B351" s="100"/>
    </row>
    <row r="352" spans="1:2" x14ac:dyDescent="0.25">
      <c r="A352" s="100"/>
      <c r="B352" s="100"/>
    </row>
    <row r="353" spans="1:2" x14ac:dyDescent="0.25">
      <c r="A353" s="100"/>
      <c r="B353" s="100"/>
    </row>
    <row r="354" spans="1:2" x14ac:dyDescent="0.25">
      <c r="A354" s="100"/>
      <c r="B354" s="100"/>
    </row>
    <row r="355" spans="1:2" x14ac:dyDescent="0.25">
      <c r="A355" s="100"/>
      <c r="B355" s="100"/>
    </row>
    <row r="356" spans="1:2" x14ac:dyDescent="0.25">
      <c r="A356" s="100"/>
      <c r="B356" s="100"/>
    </row>
    <row r="357" spans="1:2" x14ac:dyDescent="0.25">
      <c r="A357" s="100"/>
      <c r="B357" s="100"/>
    </row>
    <row r="358" spans="1:2" x14ac:dyDescent="0.25">
      <c r="A358" s="100"/>
      <c r="B358" s="100"/>
    </row>
    <row r="359" spans="1:2" x14ac:dyDescent="0.25">
      <c r="A359" s="100"/>
      <c r="B359" s="100"/>
    </row>
    <row r="360" spans="1:2" x14ac:dyDescent="0.25">
      <c r="A360" s="100"/>
      <c r="B360" s="100"/>
    </row>
    <row r="361" spans="1:2" x14ac:dyDescent="0.25">
      <c r="A361" s="100"/>
      <c r="B361" s="100"/>
    </row>
    <row r="362" spans="1:2" x14ac:dyDescent="0.25">
      <c r="A362" s="100"/>
      <c r="B362" s="100"/>
    </row>
    <row r="363" spans="1:2" x14ac:dyDescent="0.25">
      <c r="A363" s="100"/>
      <c r="B363" s="100"/>
    </row>
    <row r="364" spans="1:2" x14ac:dyDescent="0.25">
      <c r="A364" s="100"/>
      <c r="B364" s="100"/>
    </row>
    <row r="365" spans="1:2" x14ac:dyDescent="0.25">
      <c r="A365" s="100"/>
      <c r="B365" s="100"/>
    </row>
    <row r="366" spans="1:2" x14ac:dyDescent="0.25">
      <c r="A366" s="100"/>
      <c r="B366" s="100"/>
    </row>
  </sheetData>
  <mergeCells count="175">
    <mergeCell ref="I99:J99"/>
    <mergeCell ref="GT82:GU82"/>
    <mergeCell ref="GV82:GW82"/>
    <mergeCell ref="GX82:GY82"/>
    <mergeCell ref="GZ82:HA82"/>
    <mergeCell ref="B83:C83"/>
    <mergeCell ref="A91:C91"/>
    <mergeCell ref="GH82:GI82"/>
    <mergeCell ref="GJ82:GK82"/>
    <mergeCell ref="GL82:GM82"/>
    <mergeCell ref="GN82:GO82"/>
    <mergeCell ref="GP82:GQ82"/>
    <mergeCell ref="GR82:GS82"/>
    <mergeCell ref="FV82:FW82"/>
    <mergeCell ref="FX82:FY82"/>
    <mergeCell ref="FZ82:GA82"/>
    <mergeCell ref="GB82:GC82"/>
    <mergeCell ref="GD82:GE82"/>
    <mergeCell ref="GF82:GG82"/>
    <mergeCell ref="FJ82:FK82"/>
    <mergeCell ref="FL82:FM82"/>
    <mergeCell ref="FN82:FO82"/>
    <mergeCell ref="FP82:FQ82"/>
    <mergeCell ref="FR82:FS82"/>
    <mergeCell ref="FT82:FU82"/>
    <mergeCell ref="EX82:EY82"/>
    <mergeCell ref="EZ82:FA82"/>
    <mergeCell ref="FB82:FC82"/>
    <mergeCell ref="FD82:FE82"/>
    <mergeCell ref="FF82:FG82"/>
    <mergeCell ref="FH82:FI82"/>
    <mergeCell ref="EL82:EM82"/>
    <mergeCell ref="EN82:EO82"/>
    <mergeCell ref="EP82:EQ82"/>
    <mergeCell ref="ER82:ES82"/>
    <mergeCell ref="ET82:EU82"/>
    <mergeCell ref="EV82:EW82"/>
    <mergeCell ref="DZ82:EA82"/>
    <mergeCell ref="EB82:EC82"/>
    <mergeCell ref="ED82:EE82"/>
    <mergeCell ref="EF82:EG82"/>
    <mergeCell ref="EH82:EI82"/>
    <mergeCell ref="EJ82:EK82"/>
    <mergeCell ref="DN82:DO82"/>
    <mergeCell ref="DP82:DQ82"/>
    <mergeCell ref="DR82:DS82"/>
    <mergeCell ref="DT82:DU82"/>
    <mergeCell ref="DV82:DW82"/>
    <mergeCell ref="DX82:DY82"/>
    <mergeCell ref="DB82:DC82"/>
    <mergeCell ref="DD82:DE82"/>
    <mergeCell ref="DF82:DG82"/>
    <mergeCell ref="DH82:DI82"/>
    <mergeCell ref="DJ82:DK82"/>
    <mergeCell ref="DL82:DM82"/>
    <mergeCell ref="CP82:CQ82"/>
    <mergeCell ref="CR82:CS82"/>
    <mergeCell ref="CT82:CU82"/>
    <mergeCell ref="CV82:CW82"/>
    <mergeCell ref="CX82:CY82"/>
    <mergeCell ref="CZ82:DA82"/>
    <mergeCell ref="CD82:CE82"/>
    <mergeCell ref="CF82:CG82"/>
    <mergeCell ref="CH82:CI82"/>
    <mergeCell ref="CJ82:CK82"/>
    <mergeCell ref="CL82:CM82"/>
    <mergeCell ref="CN82:CO82"/>
    <mergeCell ref="BR82:BS82"/>
    <mergeCell ref="BT82:BU82"/>
    <mergeCell ref="BV82:BW82"/>
    <mergeCell ref="BX82:BY82"/>
    <mergeCell ref="BZ82:CA82"/>
    <mergeCell ref="CB82:CC82"/>
    <mergeCell ref="BF82:BG82"/>
    <mergeCell ref="BH82:BI82"/>
    <mergeCell ref="BJ82:BK82"/>
    <mergeCell ref="BL82:BM82"/>
    <mergeCell ref="BN82:BO82"/>
    <mergeCell ref="BP82:BQ82"/>
    <mergeCell ref="AT82:AU82"/>
    <mergeCell ref="AV82:AW82"/>
    <mergeCell ref="AX82:AY82"/>
    <mergeCell ref="AZ82:BA82"/>
    <mergeCell ref="BB82:BC82"/>
    <mergeCell ref="BD82:BE82"/>
    <mergeCell ref="AH82:AI82"/>
    <mergeCell ref="AJ82:AK82"/>
    <mergeCell ref="AL82:AM82"/>
    <mergeCell ref="AN82:AO82"/>
    <mergeCell ref="AP82:AQ82"/>
    <mergeCell ref="AR82:AS82"/>
    <mergeCell ref="V82:W82"/>
    <mergeCell ref="X82:Y82"/>
    <mergeCell ref="Z82:AA82"/>
    <mergeCell ref="AB82:AC82"/>
    <mergeCell ref="AD82:AE82"/>
    <mergeCell ref="AF82:AG82"/>
    <mergeCell ref="B81:B82"/>
    <mergeCell ref="L82:M82"/>
    <mergeCell ref="N82:O82"/>
    <mergeCell ref="P82:Q82"/>
    <mergeCell ref="R82:S82"/>
    <mergeCell ref="T82:U82"/>
    <mergeCell ref="B68:C68"/>
    <mergeCell ref="B69:C69"/>
    <mergeCell ref="B70:C70"/>
    <mergeCell ref="B71:C71"/>
    <mergeCell ref="B72:C72"/>
    <mergeCell ref="B74:C74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A10:A11"/>
    <mergeCell ref="B10:C11"/>
    <mergeCell ref="D10:D11"/>
    <mergeCell ref="E10:K10"/>
    <mergeCell ref="B12:C12"/>
    <mergeCell ref="B13:C13"/>
    <mergeCell ref="H2:K2"/>
    <mergeCell ref="H3:K3"/>
    <mergeCell ref="H4:K4"/>
    <mergeCell ref="A7:K7"/>
    <mergeCell ref="A8:K8"/>
    <mergeCell ref="A9:K9"/>
  </mergeCells>
  <conditionalFormatting sqref="J66:K80">
    <cfRule type="expression" dxfId="35" priority="9">
      <formula>ROUND(J66,0)-J66&lt;&gt;0</formula>
    </cfRule>
  </conditionalFormatting>
  <conditionalFormatting sqref="J68">
    <cfRule type="expression" dxfId="34" priority="8">
      <formula>ROUND(J68,0)-J68&lt;&gt;0</formula>
    </cfRule>
  </conditionalFormatting>
  <conditionalFormatting sqref="J57:K63">
    <cfRule type="expression" dxfId="33" priority="7">
      <formula>ROUND(J57,0)-J57&lt;&gt;0</formula>
    </cfRule>
  </conditionalFormatting>
  <conditionalFormatting sqref="I44:K54">
    <cfRule type="expression" dxfId="32" priority="6">
      <formula>ROUND(I44,0)-I44&lt;&gt;0</formula>
    </cfRule>
  </conditionalFormatting>
  <conditionalFormatting sqref="H31:J37">
    <cfRule type="expression" dxfId="31" priority="5">
      <formula>ROUND(H31,0)-H31&lt;&gt;0</formula>
    </cfRule>
  </conditionalFormatting>
  <conditionalFormatting sqref="H22:K22 H15:K20">
    <cfRule type="expression" dxfId="30" priority="4">
      <formula>ROUND(H15,0)-H15&lt;&gt;0</formula>
    </cfRule>
  </conditionalFormatting>
  <conditionalFormatting sqref="H24:K25">
    <cfRule type="expression" dxfId="29" priority="3">
      <formula>ROUND(H24,0)-H24&lt;&gt;0</formula>
    </cfRule>
  </conditionalFormatting>
  <conditionalFormatting sqref="H27">
    <cfRule type="expression" dxfId="28" priority="2">
      <formula>ROUND(H27,0)-H27&lt;&gt;0</formula>
    </cfRule>
  </conditionalFormatting>
  <conditionalFormatting sqref="H21:K21">
    <cfRule type="expression" dxfId="27" priority="1">
      <formula>ROUND(H21,0)-H21&lt;&gt;0</formula>
    </cfRule>
  </conditionalFormatting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A366"/>
  <sheetViews>
    <sheetView zoomScale="30" zoomScaleNormal="30" workbookViewId="0">
      <selection activeCell="K18" sqref="K18"/>
    </sheetView>
  </sheetViews>
  <sheetFormatPr defaultRowHeight="15" x14ac:dyDescent="0.25"/>
  <cols>
    <col min="1" max="1" width="21.28515625" style="2" customWidth="1"/>
    <col min="2" max="2" width="48.85546875" style="2" customWidth="1"/>
    <col min="3" max="3" width="96.140625" style="2" customWidth="1"/>
    <col min="4" max="4" width="17.28515625" style="2" customWidth="1"/>
    <col min="5" max="5" width="50.5703125" style="2" customWidth="1"/>
    <col min="6" max="6" width="32.5703125" style="2" customWidth="1"/>
    <col min="7" max="7" width="42.85546875" style="2" customWidth="1"/>
    <col min="8" max="8" width="41.85546875" style="2" customWidth="1"/>
    <col min="9" max="9" width="33.140625" style="2" customWidth="1"/>
    <col min="10" max="10" width="30.85546875" style="2" customWidth="1"/>
    <col min="11" max="11" width="30.28515625" style="2" customWidth="1"/>
    <col min="12" max="16" width="24.5703125" style="2" hidden="1" customWidth="1"/>
    <col min="17" max="17" width="37.42578125" style="2" hidden="1" customWidth="1"/>
    <col min="18" max="19" width="30.28515625" style="2" hidden="1" customWidth="1"/>
    <col min="20" max="20" width="31.7109375" style="2" hidden="1" customWidth="1"/>
    <col min="21" max="21" width="32.7109375" style="2" hidden="1" customWidth="1"/>
    <col min="22" max="23" width="0" style="2" hidden="1" customWidth="1"/>
    <col min="24" max="16384" width="9.140625" style="2"/>
  </cols>
  <sheetData>
    <row r="1" spans="1:19" ht="23.2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23.25" x14ac:dyDescent="0.35">
      <c r="A2" s="1"/>
      <c r="B2" s="1"/>
      <c r="C2" s="1"/>
      <c r="D2" s="1"/>
      <c r="E2" s="1"/>
      <c r="F2" s="1"/>
      <c r="G2" s="1"/>
      <c r="H2" s="161" t="s">
        <v>15</v>
      </c>
      <c r="I2" s="161"/>
      <c r="J2" s="161"/>
      <c r="K2" s="161"/>
    </row>
    <row r="3" spans="1:19" ht="23.25" x14ac:dyDescent="0.35">
      <c r="A3" s="1"/>
      <c r="B3" s="1"/>
      <c r="C3" s="1"/>
      <c r="D3" s="1"/>
      <c r="E3" s="1"/>
      <c r="F3" s="1"/>
      <c r="G3" s="1"/>
      <c r="H3" s="161" t="s">
        <v>16</v>
      </c>
      <c r="I3" s="161"/>
      <c r="J3" s="161"/>
      <c r="K3" s="161"/>
    </row>
    <row r="4" spans="1:19" ht="23.25" x14ac:dyDescent="0.35">
      <c r="A4" s="1"/>
      <c r="B4" s="1"/>
      <c r="C4" s="1"/>
      <c r="D4" s="1"/>
      <c r="E4" s="1"/>
      <c r="F4" s="1"/>
      <c r="G4" s="1"/>
      <c r="H4" s="161" t="s">
        <v>17</v>
      </c>
      <c r="I4" s="161"/>
      <c r="J4" s="161"/>
      <c r="K4" s="161"/>
    </row>
    <row r="5" spans="1:19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9" ht="24" customHeight="1" x14ac:dyDescent="0.4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9" ht="53.25" x14ac:dyDescent="0.75">
      <c r="A7" s="162" t="s">
        <v>201</v>
      </c>
      <c r="B7" s="162"/>
      <c r="C7" s="162"/>
      <c r="D7" s="162"/>
      <c r="E7" s="163"/>
      <c r="F7" s="163"/>
      <c r="G7" s="163"/>
      <c r="H7" s="163"/>
      <c r="I7" s="163"/>
      <c r="J7" s="163"/>
      <c r="K7" s="163"/>
    </row>
    <row r="8" spans="1:19" ht="51.75" x14ac:dyDescent="0.65">
      <c r="A8" s="162" t="s">
        <v>13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</row>
    <row r="9" spans="1:19" ht="37.5" customHeight="1" x14ac:dyDescent="0.45">
      <c r="A9" s="164" t="s">
        <v>19</v>
      </c>
      <c r="B9" s="164"/>
      <c r="C9" s="164"/>
      <c r="D9" s="164"/>
      <c r="E9" s="165"/>
      <c r="F9" s="165"/>
      <c r="G9" s="165"/>
      <c r="H9" s="165"/>
      <c r="I9" s="165"/>
      <c r="J9" s="165"/>
      <c r="K9" s="165"/>
    </row>
    <row r="10" spans="1:19" s="4" customFormat="1" ht="32.25" customHeight="1" x14ac:dyDescent="0.2">
      <c r="A10" s="166" t="s">
        <v>20</v>
      </c>
      <c r="B10" s="168" t="s">
        <v>0</v>
      </c>
      <c r="C10" s="169"/>
      <c r="D10" s="172" t="s">
        <v>21</v>
      </c>
      <c r="E10" s="174" t="s">
        <v>22</v>
      </c>
      <c r="F10" s="175"/>
      <c r="G10" s="175"/>
      <c r="H10" s="175"/>
      <c r="I10" s="175"/>
      <c r="J10" s="176"/>
      <c r="K10" s="177"/>
    </row>
    <row r="11" spans="1:19" s="4" customFormat="1" ht="114.75" customHeight="1" x14ac:dyDescent="0.2">
      <c r="A11" s="167"/>
      <c r="B11" s="170"/>
      <c r="C11" s="171"/>
      <c r="D11" s="173"/>
      <c r="E11" s="5" t="s">
        <v>23</v>
      </c>
      <c r="F11" s="5" t="s">
        <v>24</v>
      </c>
      <c r="G11" s="132" t="s">
        <v>25</v>
      </c>
      <c r="H11" s="132" t="s">
        <v>1</v>
      </c>
      <c r="I11" s="132" t="s">
        <v>2</v>
      </c>
      <c r="J11" s="132" t="s">
        <v>3</v>
      </c>
      <c r="K11" s="132" t="s">
        <v>4</v>
      </c>
    </row>
    <row r="12" spans="1:19" s="4" customFormat="1" ht="25.5" hidden="1" customHeight="1" x14ac:dyDescent="0.4">
      <c r="A12" s="7">
        <v>1</v>
      </c>
      <c r="B12" s="178">
        <v>2</v>
      </c>
      <c r="C12" s="178"/>
      <c r="D12" s="8">
        <v>3</v>
      </c>
      <c r="E12" s="9">
        <v>4</v>
      </c>
      <c r="F12" s="9">
        <v>5</v>
      </c>
      <c r="G12" s="8">
        <v>6</v>
      </c>
      <c r="H12" s="8">
        <v>7</v>
      </c>
      <c r="I12" s="8">
        <v>8</v>
      </c>
      <c r="J12" s="8">
        <v>9</v>
      </c>
      <c r="K12" s="8">
        <v>10</v>
      </c>
    </row>
    <row r="13" spans="1:19" s="13" customFormat="1" ht="62.25" customHeight="1" x14ac:dyDescent="0.45">
      <c r="A13" s="10">
        <v>1</v>
      </c>
      <c r="B13" s="159" t="s">
        <v>26</v>
      </c>
      <c r="C13" s="160"/>
      <c r="D13" s="11" t="s">
        <v>27</v>
      </c>
      <c r="E13" s="12">
        <f t="shared" ref="E13:E20" si="0">G13-F13</f>
        <v>132856233</v>
      </c>
      <c r="F13" s="12"/>
      <c r="G13" s="12">
        <f>H13+I13+J13+K13</f>
        <v>132856233</v>
      </c>
      <c r="H13" s="12">
        <f>H14+H23+H26+H30</f>
        <v>119839792</v>
      </c>
      <c r="I13" s="12">
        <f>I14+I23+I26+I30</f>
        <v>3244672</v>
      </c>
      <c r="J13" s="12">
        <f>J14+J23+J26+J30</f>
        <v>9771769</v>
      </c>
      <c r="K13" s="12"/>
      <c r="Q13" s="14">
        <v>125739051</v>
      </c>
      <c r="R13" s="14">
        <f>E13-Q13</f>
        <v>7117182</v>
      </c>
      <c r="S13" s="129">
        <f>R13/Q13*100</f>
        <v>5.6602797169194474</v>
      </c>
    </row>
    <row r="14" spans="1:19" s="13" customFormat="1" ht="65.25" customHeight="1" x14ac:dyDescent="0.45">
      <c r="A14" s="15" t="s">
        <v>28</v>
      </c>
      <c r="B14" s="147" t="s">
        <v>29</v>
      </c>
      <c r="C14" s="148"/>
      <c r="D14" s="16" t="s">
        <v>27</v>
      </c>
      <c r="E14" s="17">
        <f t="shared" si="0"/>
        <v>112343362</v>
      </c>
      <c r="F14" s="17"/>
      <c r="G14" s="17">
        <f t="shared" ref="G14:G24" si="1">H14+I14+J14+K14</f>
        <v>112343362</v>
      </c>
      <c r="H14" s="17">
        <f>SUM(H15:H22)</f>
        <v>102843493</v>
      </c>
      <c r="I14" s="17">
        <f>SUM(I15:I22)</f>
        <v>3244672</v>
      </c>
      <c r="J14" s="17">
        <f>SUM(J15:J22)</f>
        <v>6255197</v>
      </c>
      <c r="K14" s="17"/>
      <c r="Q14" s="14">
        <v>107126736</v>
      </c>
      <c r="R14" s="14">
        <f t="shared" ref="R14:R38" si="2">E14-Q14</f>
        <v>5216626</v>
      </c>
      <c r="S14" s="14">
        <f t="shared" ref="S14:S24" si="3">R14/Q14*100</f>
        <v>4.8695836303646924</v>
      </c>
    </row>
    <row r="15" spans="1:19" s="13" customFormat="1" ht="63.75" customHeight="1" x14ac:dyDescent="0.45">
      <c r="A15" s="18" t="s">
        <v>30</v>
      </c>
      <c r="B15" s="145" t="s">
        <v>31</v>
      </c>
      <c r="C15" s="146"/>
      <c r="D15" s="19" t="s">
        <v>27</v>
      </c>
      <c r="E15" s="20">
        <f t="shared" si="0"/>
        <v>8647940</v>
      </c>
      <c r="F15" s="20"/>
      <c r="G15" s="21">
        <f>H15+I15+J15+K15</f>
        <v>8647940</v>
      </c>
      <c r="H15" s="20">
        <v>8056636</v>
      </c>
      <c r="I15" s="20"/>
      <c r="J15" s="20">
        <v>591304</v>
      </c>
      <c r="K15" s="20"/>
      <c r="Q15" s="14">
        <v>8120316</v>
      </c>
      <c r="R15" s="14">
        <f>E15-Q15</f>
        <v>527624</v>
      </c>
      <c r="S15" s="14">
        <f t="shared" si="3"/>
        <v>6.4975796508411747</v>
      </c>
    </row>
    <row r="16" spans="1:19" s="13" customFormat="1" ht="61.5" customHeight="1" x14ac:dyDescent="0.45">
      <c r="A16" s="18" t="s">
        <v>32</v>
      </c>
      <c r="B16" s="145" t="s">
        <v>33</v>
      </c>
      <c r="C16" s="146"/>
      <c r="D16" s="19" t="s">
        <v>27</v>
      </c>
      <c r="E16" s="20">
        <f t="shared" si="0"/>
        <v>86303931</v>
      </c>
      <c r="F16" s="20"/>
      <c r="G16" s="21">
        <f>H16+I16+J16+K16</f>
        <v>86303931</v>
      </c>
      <c r="H16" s="20">
        <f>[11]Лист1!B5</f>
        <v>80570936</v>
      </c>
      <c r="I16" s="20">
        <f>[11]Лист1!B6</f>
        <v>3244672</v>
      </c>
      <c r="J16" s="20">
        <f>[11]Лист1!B7</f>
        <v>2488323</v>
      </c>
      <c r="K16" s="20"/>
      <c r="Q16" s="14">
        <v>82600559</v>
      </c>
      <c r="R16" s="14">
        <f>E16-Q16</f>
        <v>3703372</v>
      </c>
      <c r="S16" s="14">
        <f t="shared" si="3"/>
        <v>4.4834708685203939</v>
      </c>
    </row>
    <row r="17" spans="1:19" s="13" customFormat="1" ht="59.25" customHeight="1" x14ac:dyDescent="0.45">
      <c r="A17" s="18" t="s">
        <v>34</v>
      </c>
      <c r="B17" s="155" t="s">
        <v>35</v>
      </c>
      <c r="C17" s="156"/>
      <c r="D17" s="19" t="s">
        <v>27</v>
      </c>
      <c r="E17" s="20">
        <f t="shared" si="0"/>
        <v>9609997</v>
      </c>
      <c r="F17" s="20"/>
      <c r="G17" s="21">
        <f t="shared" si="1"/>
        <v>9609997</v>
      </c>
      <c r="H17" s="20">
        <v>9609997</v>
      </c>
      <c r="I17" s="20"/>
      <c r="J17" s="20"/>
      <c r="K17" s="20"/>
      <c r="Q17" s="14">
        <v>8842680</v>
      </c>
      <c r="R17" s="14">
        <f>E17-Q17</f>
        <v>767317</v>
      </c>
      <c r="S17" s="14">
        <f t="shared" si="3"/>
        <v>8.6774258482722431</v>
      </c>
    </row>
    <row r="18" spans="1:19" s="13" customFormat="1" ht="59.25" customHeight="1" x14ac:dyDescent="0.45">
      <c r="A18" s="18" t="s">
        <v>36</v>
      </c>
      <c r="B18" s="145" t="s">
        <v>37</v>
      </c>
      <c r="C18" s="146"/>
      <c r="D18" s="19" t="s">
        <v>27</v>
      </c>
      <c r="E18" s="20">
        <f t="shared" si="0"/>
        <v>6219024</v>
      </c>
      <c r="F18" s="20"/>
      <c r="G18" s="21">
        <f t="shared" si="1"/>
        <v>6219024</v>
      </c>
      <c r="H18" s="20">
        <f>[11]Лист1!B18</f>
        <v>3302424</v>
      </c>
      <c r="I18" s="20"/>
      <c r="J18" s="20">
        <f>[11]Лист1!B20</f>
        <v>2916600</v>
      </c>
      <c r="K18" s="20"/>
      <c r="Q18" s="14">
        <v>6030993</v>
      </c>
      <c r="R18" s="14">
        <f t="shared" si="2"/>
        <v>188031</v>
      </c>
      <c r="S18" s="14">
        <f t="shared" si="3"/>
        <v>3.1177452867214401</v>
      </c>
    </row>
    <row r="19" spans="1:19" s="13" customFormat="1" ht="69" customHeight="1" x14ac:dyDescent="0.45">
      <c r="A19" s="18" t="s">
        <v>38</v>
      </c>
      <c r="B19" s="157" t="s">
        <v>39</v>
      </c>
      <c r="C19" s="158"/>
      <c r="D19" s="19" t="s">
        <v>27</v>
      </c>
      <c r="E19" s="20">
        <f t="shared" si="0"/>
        <v>174750</v>
      </c>
      <c r="F19" s="20"/>
      <c r="G19" s="21">
        <f t="shared" si="1"/>
        <v>174750</v>
      </c>
      <c r="H19" s="20"/>
      <c r="I19" s="20"/>
      <c r="J19" s="20">
        <v>174750</v>
      </c>
      <c r="K19" s="20"/>
      <c r="Q19" s="14">
        <v>215881</v>
      </c>
      <c r="R19" s="14">
        <f t="shared" si="2"/>
        <v>-41131</v>
      </c>
      <c r="S19" s="14">
        <f t="shared" si="3"/>
        <v>-19.052626215368651</v>
      </c>
    </row>
    <row r="20" spans="1:19" s="13" customFormat="1" ht="85.5" customHeight="1" x14ac:dyDescent="0.45">
      <c r="A20" s="18" t="s">
        <v>40</v>
      </c>
      <c r="B20" s="157" t="s">
        <v>43</v>
      </c>
      <c r="C20" s="158"/>
      <c r="D20" s="19" t="s">
        <v>27</v>
      </c>
      <c r="E20" s="20">
        <f t="shared" si="0"/>
        <v>328020</v>
      </c>
      <c r="F20" s="20"/>
      <c r="G20" s="21">
        <f>H20+I20+J20+K20</f>
        <v>328020</v>
      </c>
      <c r="H20" s="20">
        <v>328020</v>
      </c>
      <c r="I20" s="20"/>
      <c r="J20" s="20"/>
      <c r="K20" s="20"/>
      <c r="Q20" s="14">
        <v>310847</v>
      </c>
      <c r="R20" s="14">
        <f t="shared" si="2"/>
        <v>17173</v>
      </c>
      <c r="S20" s="14">
        <f t="shared" si="3"/>
        <v>5.524582833355316</v>
      </c>
    </row>
    <row r="21" spans="1:19" s="13" customFormat="1" ht="70.5" customHeight="1" x14ac:dyDescent="0.45">
      <c r="A21" s="18" t="s">
        <v>42</v>
      </c>
      <c r="B21" s="157" t="s">
        <v>45</v>
      </c>
      <c r="C21" s="158"/>
      <c r="D21" s="19" t="s">
        <v>27</v>
      </c>
      <c r="E21" s="20">
        <f>G21-F21</f>
        <v>84220</v>
      </c>
      <c r="F21" s="20"/>
      <c r="G21" s="21">
        <f>H21+I21+J21+K21</f>
        <v>84220</v>
      </c>
      <c r="H21" s="20"/>
      <c r="I21" s="20"/>
      <c r="J21" s="20">
        <v>84220</v>
      </c>
      <c r="K21" s="20"/>
      <c r="Q21" s="14">
        <v>86860</v>
      </c>
      <c r="R21" s="14">
        <f>E21-Q21</f>
        <v>-2640</v>
      </c>
      <c r="S21" s="14">
        <f>R21/Q21*100</f>
        <v>-3.0393737048123417</v>
      </c>
    </row>
    <row r="22" spans="1:19" s="13" customFormat="1" ht="63.75" customHeight="1" x14ac:dyDescent="0.45">
      <c r="A22" s="18" t="s">
        <v>44</v>
      </c>
      <c r="B22" s="157" t="s">
        <v>47</v>
      </c>
      <c r="C22" s="158"/>
      <c r="D22" s="19" t="s">
        <v>27</v>
      </c>
      <c r="E22" s="20">
        <f>G22-F22</f>
        <v>975480</v>
      </c>
      <c r="F22" s="20"/>
      <c r="G22" s="21">
        <f>H22+I22+J22+K22</f>
        <v>975480</v>
      </c>
      <c r="H22" s="20">
        <v>975480</v>
      </c>
      <c r="I22" s="20"/>
      <c r="J22" s="20"/>
      <c r="K22" s="20"/>
      <c r="Q22" s="14">
        <v>918600</v>
      </c>
      <c r="R22" s="14">
        <f t="shared" si="2"/>
        <v>56880</v>
      </c>
      <c r="S22" s="14">
        <f>R22/Q22*100</f>
        <v>6.1920313520574792</v>
      </c>
    </row>
    <row r="23" spans="1:19" s="13" customFormat="1" ht="62.25" customHeight="1" x14ac:dyDescent="0.45">
      <c r="A23" s="15" t="s">
        <v>48</v>
      </c>
      <c r="B23" s="147" t="s">
        <v>49</v>
      </c>
      <c r="C23" s="148"/>
      <c r="D23" s="16" t="s">
        <v>27</v>
      </c>
      <c r="E23" s="25">
        <f>E24+E25</f>
        <v>5535636</v>
      </c>
      <c r="F23" s="25"/>
      <c r="G23" s="17">
        <f t="shared" si="1"/>
        <v>5535636</v>
      </c>
      <c r="H23" s="17">
        <f>H24+H25</f>
        <v>5535636</v>
      </c>
      <c r="I23" s="17"/>
      <c r="J23" s="17"/>
      <c r="K23" s="17"/>
      <c r="Q23" s="14">
        <v>4989519</v>
      </c>
      <c r="R23" s="14">
        <f t="shared" si="2"/>
        <v>546117</v>
      </c>
      <c r="S23" s="14">
        <f t="shared" si="3"/>
        <v>10.945283503279574</v>
      </c>
    </row>
    <row r="24" spans="1:19" s="13" customFormat="1" ht="56.25" customHeight="1" x14ac:dyDescent="0.45">
      <c r="A24" s="18" t="s">
        <v>50</v>
      </c>
      <c r="B24" s="145" t="s">
        <v>51</v>
      </c>
      <c r="C24" s="146"/>
      <c r="D24" s="19" t="s">
        <v>27</v>
      </c>
      <c r="E24" s="20">
        <f>G24-F24</f>
        <v>5535636</v>
      </c>
      <c r="F24" s="20"/>
      <c r="G24" s="21">
        <f t="shared" si="1"/>
        <v>5535636</v>
      </c>
      <c r="H24" s="20">
        <v>5535636</v>
      </c>
      <c r="I24" s="20"/>
      <c r="J24" s="20"/>
      <c r="K24" s="20"/>
      <c r="Q24" s="14">
        <v>4989519</v>
      </c>
      <c r="R24" s="14">
        <f t="shared" si="2"/>
        <v>546117</v>
      </c>
      <c r="S24" s="14">
        <f t="shared" si="3"/>
        <v>10.945283503279574</v>
      </c>
    </row>
    <row r="25" spans="1:19" s="13" customFormat="1" ht="62.25" customHeight="1" x14ac:dyDescent="0.45">
      <c r="A25" s="18" t="s">
        <v>52</v>
      </c>
      <c r="B25" s="145" t="s">
        <v>53</v>
      </c>
      <c r="C25" s="146"/>
      <c r="D25" s="19" t="s">
        <v>27</v>
      </c>
      <c r="E25" s="20"/>
      <c r="F25" s="20"/>
      <c r="G25" s="21"/>
      <c r="H25" s="20"/>
      <c r="I25" s="20"/>
      <c r="J25" s="20"/>
      <c r="K25" s="20"/>
      <c r="Q25" s="14"/>
      <c r="R25" s="14">
        <f>E25-Q25</f>
        <v>0</v>
      </c>
    </row>
    <row r="26" spans="1:19" s="13" customFormat="1" ht="78.75" customHeight="1" x14ac:dyDescent="0.45">
      <c r="A26" s="15" t="s">
        <v>54</v>
      </c>
      <c r="B26" s="147" t="s">
        <v>55</v>
      </c>
      <c r="C26" s="148"/>
      <c r="D26" s="16" t="s">
        <v>27</v>
      </c>
      <c r="E26" s="25">
        <f>E27+E28+E29</f>
        <v>4414791</v>
      </c>
      <c r="F26" s="25"/>
      <c r="G26" s="17">
        <f>G27+G28+G29</f>
        <v>4414791</v>
      </c>
      <c r="H26" s="17">
        <f>H27+H28+H29</f>
        <v>4414791</v>
      </c>
      <c r="I26" s="17"/>
      <c r="J26" s="17"/>
      <c r="K26" s="17"/>
      <c r="Q26" s="14">
        <v>4199652</v>
      </c>
      <c r="R26" s="14">
        <f t="shared" si="2"/>
        <v>215139</v>
      </c>
      <c r="S26" s="14">
        <f t="shared" ref="S26:S38" si="4">R26/Q26*100</f>
        <v>5.1227816019041574</v>
      </c>
    </row>
    <row r="27" spans="1:19" s="13" customFormat="1" ht="87.75" customHeight="1" x14ac:dyDescent="0.45">
      <c r="A27" s="18" t="s">
        <v>56</v>
      </c>
      <c r="B27" s="145" t="s">
        <v>165</v>
      </c>
      <c r="C27" s="146"/>
      <c r="D27" s="19" t="s">
        <v>27</v>
      </c>
      <c r="E27" s="20">
        <f>G27-F27</f>
        <v>4414791</v>
      </c>
      <c r="F27" s="20"/>
      <c r="G27" s="21">
        <f>H27+I27+J27+K27</f>
        <v>4414791</v>
      </c>
      <c r="H27" s="20">
        <f>[11]Лист1!B31</f>
        <v>4414791</v>
      </c>
      <c r="I27" s="20"/>
      <c r="J27" s="20"/>
      <c r="K27" s="20"/>
      <c r="Q27" s="14">
        <v>4199652</v>
      </c>
      <c r="R27" s="14">
        <f>E27-Q27</f>
        <v>215139</v>
      </c>
      <c r="S27" s="14">
        <f t="shared" si="4"/>
        <v>5.1227816019041574</v>
      </c>
    </row>
    <row r="28" spans="1:19" s="13" customFormat="1" ht="46.5" hidden="1" customHeight="1" x14ac:dyDescent="0.45">
      <c r="A28" s="18" t="s">
        <v>58</v>
      </c>
      <c r="B28" s="145" t="s">
        <v>59</v>
      </c>
      <c r="C28" s="146"/>
      <c r="D28" s="19" t="s">
        <v>27</v>
      </c>
      <c r="E28" s="20">
        <f>G28-F28</f>
        <v>0</v>
      </c>
      <c r="F28" s="20"/>
      <c r="G28" s="21">
        <f>H28+I28+J28+K28</f>
        <v>0</v>
      </c>
      <c r="H28" s="20"/>
      <c r="I28" s="20"/>
      <c r="J28" s="20"/>
      <c r="K28" s="20"/>
      <c r="Q28" s="14">
        <v>0</v>
      </c>
      <c r="R28" s="14">
        <f t="shared" si="2"/>
        <v>0</v>
      </c>
      <c r="S28" s="14" t="e">
        <f t="shared" si="4"/>
        <v>#DIV/0!</v>
      </c>
    </row>
    <row r="29" spans="1:19" s="13" customFormat="1" ht="61.5" hidden="1" customHeight="1" x14ac:dyDescent="0.45">
      <c r="A29" s="18" t="s">
        <v>60</v>
      </c>
      <c r="B29" s="145" t="s">
        <v>61</v>
      </c>
      <c r="C29" s="146"/>
      <c r="D29" s="19" t="s">
        <v>27</v>
      </c>
      <c r="E29" s="20">
        <f>G29-F29</f>
        <v>0</v>
      </c>
      <c r="F29" s="20"/>
      <c r="G29" s="21">
        <f>H29+I29+J29+K29</f>
        <v>0</v>
      </c>
      <c r="H29" s="20"/>
      <c r="I29" s="20"/>
      <c r="J29" s="20"/>
      <c r="K29" s="20"/>
      <c r="Q29" s="14">
        <v>0</v>
      </c>
      <c r="R29" s="14">
        <f t="shared" si="2"/>
        <v>0</v>
      </c>
      <c r="S29" s="14" t="e">
        <f t="shared" si="4"/>
        <v>#DIV/0!</v>
      </c>
    </row>
    <row r="30" spans="1:19" s="13" customFormat="1" ht="65.25" customHeight="1" x14ac:dyDescent="0.45">
      <c r="A30" s="15" t="s">
        <v>62</v>
      </c>
      <c r="B30" s="147" t="s">
        <v>63</v>
      </c>
      <c r="C30" s="148"/>
      <c r="D30" s="16" t="s">
        <v>27</v>
      </c>
      <c r="E30" s="25">
        <f>SUM(E31:E36)</f>
        <v>9806276</v>
      </c>
      <c r="F30" s="25"/>
      <c r="G30" s="25">
        <f>SUM(G31:G36)</f>
        <v>9806276</v>
      </c>
      <c r="H30" s="25">
        <f>SUM(H31:H37)</f>
        <v>7045872</v>
      </c>
      <c r="I30" s="25"/>
      <c r="J30" s="25">
        <f>SUM(J31:J37)</f>
        <v>3516572</v>
      </c>
      <c r="K30" s="25"/>
      <c r="Q30" s="14">
        <v>8721392</v>
      </c>
      <c r="R30" s="14">
        <f t="shared" si="2"/>
        <v>1084884</v>
      </c>
      <c r="S30" s="14">
        <f t="shared" si="4"/>
        <v>12.439344544999239</v>
      </c>
    </row>
    <row r="31" spans="1:19" s="13" customFormat="1" ht="51.75" customHeight="1" x14ac:dyDescent="0.45">
      <c r="A31" s="18" t="s">
        <v>64</v>
      </c>
      <c r="B31" s="145" t="s">
        <v>65</v>
      </c>
      <c r="C31" s="146"/>
      <c r="D31" s="19" t="s">
        <v>27</v>
      </c>
      <c r="E31" s="20">
        <f>G31-F31</f>
        <v>1715348</v>
      </c>
      <c r="F31" s="20"/>
      <c r="G31" s="21">
        <f>H31+I31+J31+K31</f>
        <v>1715348</v>
      </c>
      <c r="H31" s="20"/>
      <c r="I31" s="20"/>
      <c r="J31" s="20">
        <f>[11]Лист1!B37</f>
        <v>1715348</v>
      </c>
      <c r="K31" s="20"/>
      <c r="Q31" s="14">
        <v>1476905</v>
      </c>
      <c r="R31" s="14">
        <f t="shared" si="2"/>
        <v>238443</v>
      </c>
      <c r="S31" s="14">
        <f t="shared" si="4"/>
        <v>16.144775730327947</v>
      </c>
    </row>
    <row r="32" spans="1:19" s="13" customFormat="1" ht="59.25" customHeight="1" x14ac:dyDescent="0.45">
      <c r="A32" s="18" t="s">
        <v>66</v>
      </c>
      <c r="B32" s="155" t="s">
        <v>67</v>
      </c>
      <c r="C32" s="156"/>
      <c r="D32" s="19" t="s">
        <v>27</v>
      </c>
      <c r="E32" s="20">
        <f>G32-F32</f>
        <v>0</v>
      </c>
      <c r="F32" s="20"/>
      <c r="G32" s="21">
        <f>H32+I32+J32+K32</f>
        <v>0</v>
      </c>
      <c r="H32" s="20"/>
      <c r="I32" s="20"/>
      <c r="J32" s="20"/>
      <c r="K32" s="20"/>
      <c r="Q32" s="14">
        <v>0</v>
      </c>
      <c r="R32" s="14">
        <f t="shared" si="2"/>
        <v>0</v>
      </c>
      <c r="S32" s="14" t="e">
        <f t="shared" si="4"/>
        <v>#DIV/0!</v>
      </c>
    </row>
    <row r="33" spans="1:21" s="13" customFormat="1" ht="51.75" customHeight="1" x14ac:dyDescent="0.45">
      <c r="A33" s="18" t="s">
        <v>68</v>
      </c>
      <c r="B33" s="145" t="s">
        <v>69</v>
      </c>
      <c r="C33" s="146"/>
      <c r="D33" s="19" t="s">
        <v>27</v>
      </c>
      <c r="E33" s="20"/>
      <c r="F33" s="20"/>
      <c r="G33" s="21"/>
      <c r="H33" s="20"/>
      <c r="I33" s="20"/>
      <c r="J33" s="20"/>
      <c r="K33" s="20"/>
      <c r="Q33" s="14"/>
      <c r="R33" s="14">
        <f t="shared" si="2"/>
        <v>0</v>
      </c>
      <c r="S33" s="14" t="e">
        <f t="shared" si="4"/>
        <v>#DIV/0!</v>
      </c>
    </row>
    <row r="34" spans="1:21" s="13" customFormat="1" ht="51.75" customHeight="1" x14ac:dyDescent="0.45">
      <c r="A34" s="18" t="s">
        <v>70</v>
      </c>
      <c r="B34" s="145" t="s">
        <v>71</v>
      </c>
      <c r="C34" s="146"/>
      <c r="D34" s="19" t="s">
        <v>27</v>
      </c>
      <c r="E34" s="20">
        <f t="shared" ref="E34:E39" si="5">G34-F34</f>
        <v>7045872</v>
      </c>
      <c r="F34" s="20"/>
      <c r="G34" s="21">
        <f t="shared" ref="G34:G39" si="6">H34+I34+J34+K34</f>
        <v>7045872</v>
      </c>
      <c r="H34" s="20">
        <v>7045872</v>
      </c>
      <c r="I34" s="20"/>
      <c r="J34" s="20"/>
      <c r="K34" s="20"/>
      <c r="Q34" s="14">
        <v>6340977</v>
      </c>
      <c r="R34" s="14">
        <f t="shared" si="2"/>
        <v>704895</v>
      </c>
      <c r="S34" s="14">
        <f t="shared" si="4"/>
        <v>11.116504601735663</v>
      </c>
    </row>
    <row r="35" spans="1:21" s="13" customFormat="1" ht="45" customHeight="1" x14ac:dyDescent="0.45">
      <c r="A35" s="18" t="s">
        <v>72</v>
      </c>
      <c r="B35" s="145" t="s">
        <v>73</v>
      </c>
      <c r="C35" s="146"/>
      <c r="D35" s="19" t="s">
        <v>27</v>
      </c>
      <c r="E35" s="20">
        <f t="shared" si="5"/>
        <v>325536</v>
      </c>
      <c r="F35" s="20"/>
      <c r="G35" s="21">
        <f t="shared" si="6"/>
        <v>325536</v>
      </c>
      <c r="H35" s="20"/>
      <c r="I35" s="20"/>
      <c r="J35" s="20">
        <v>325536</v>
      </c>
      <c r="K35" s="20"/>
      <c r="Q35" s="14">
        <v>245520</v>
      </c>
      <c r="R35" s="14">
        <f t="shared" si="2"/>
        <v>80016</v>
      </c>
      <c r="S35" s="14">
        <f t="shared" si="4"/>
        <v>32.590420332355819</v>
      </c>
      <c r="T35" s="14"/>
      <c r="U35" s="14"/>
    </row>
    <row r="36" spans="1:21" s="13" customFormat="1" ht="66" customHeight="1" x14ac:dyDescent="0.45">
      <c r="A36" s="18" t="s">
        <v>74</v>
      </c>
      <c r="B36" s="145" t="s">
        <v>197</v>
      </c>
      <c r="C36" s="146"/>
      <c r="D36" s="19" t="s">
        <v>27</v>
      </c>
      <c r="E36" s="20">
        <f t="shared" si="5"/>
        <v>719520</v>
      </c>
      <c r="F36" s="20"/>
      <c r="G36" s="21">
        <f t="shared" si="6"/>
        <v>719520</v>
      </c>
      <c r="H36" s="20"/>
      <c r="I36" s="20"/>
      <c r="J36" s="20">
        <v>719520</v>
      </c>
      <c r="K36" s="20"/>
      <c r="Q36" s="14">
        <v>657990</v>
      </c>
      <c r="R36" s="14">
        <f t="shared" si="2"/>
        <v>61530</v>
      </c>
      <c r="S36" s="14">
        <f t="shared" si="4"/>
        <v>9.3512059453791103</v>
      </c>
    </row>
    <row r="37" spans="1:21" s="13" customFormat="1" ht="66" customHeight="1" x14ac:dyDescent="0.45">
      <c r="A37" s="18" t="s">
        <v>166</v>
      </c>
      <c r="B37" s="145" t="s">
        <v>167</v>
      </c>
      <c r="C37" s="146"/>
      <c r="D37" s="19" t="s">
        <v>27</v>
      </c>
      <c r="E37" s="20">
        <f t="shared" si="5"/>
        <v>756168</v>
      </c>
      <c r="F37" s="20"/>
      <c r="G37" s="21">
        <f t="shared" si="6"/>
        <v>756168</v>
      </c>
      <c r="H37" s="20"/>
      <c r="I37" s="20"/>
      <c r="J37" s="20">
        <v>756168</v>
      </c>
      <c r="K37" s="20"/>
      <c r="Q37" s="14">
        <v>701752</v>
      </c>
      <c r="R37" s="14">
        <f t="shared" si="2"/>
        <v>54416</v>
      </c>
      <c r="S37" s="14">
        <f t="shared" si="4"/>
        <v>7.7543063646416401</v>
      </c>
    </row>
    <row r="38" spans="1:21" s="13" customFormat="1" ht="32.25" customHeight="1" x14ac:dyDescent="0.5">
      <c r="A38" s="10" t="s">
        <v>76</v>
      </c>
      <c r="B38" s="151" t="s">
        <v>77</v>
      </c>
      <c r="C38" s="152"/>
      <c r="D38" s="11" t="s">
        <v>27</v>
      </c>
      <c r="E38" s="26">
        <f t="shared" si="5"/>
        <v>119676651</v>
      </c>
      <c r="F38" s="27">
        <f>F39+F65+F72+F74</f>
        <v>0</v>
      </c>
      <c r="G38" s="12">
        <f t="shared" si="6"/>
        <v>119676651</v>
      </c>
      <c r="H38" s="12">
        <f>H39+H65+H72+H74</f>
        <v>0</v>
      </c>
      <c r="I38" s="12">
        <f>I39+I65+I72+I74</f>
        <v>16583</v>
      </c>
      <c r="J38" s="12">
        <f>J39+J65+J72+J74</f>
        <v>45768591</v>
      </c>
      <c r="K38" s="12">
        <f>K39+K65+K72+K74</f>
        <v>73891477</v>
      </c>
      <c r="Q38" s="94">
        <v>109839209</v>
      </c>
      <c r="R38" s="14">
        <f t="shared" si="2"/>
        <v>9837442</v>
      </c>
      <c r="S38" s="14">
        <f t="shared" si="4"/>
        <v>8.9562207244227334</v>
      </c>
    </row>
    <row r="39" spans="1:21" s="13" customFormat="1" ht="32.25" customHeight="1" x14ac:dyDescent="0.2">
      <c r="A39" s="15" t="s">
        <v>5</v>
      </c>
      <c r="B39" s="153" t="s">
        <v>78</v>
      </c>
      <c r="C39" s="154"/>
      <c r="D39" s="28" t="s">
        <v>27</v>
      </c>
      <c r="E39" s="25">
        <f t="shared" si="5"/>
        <v>111005840</v>
      </c>
      <c r="F39" s="29">
        <f>F40+F42+F64</f>
        <v>0</v>
      </c>
      <c r="G39" s="17">
        <f t="shared" si="6"/>
        <v>111005840</v>
      </c>
      <c r="H39" s="17">
        <f>H40+H42+H64</f>
        <v>0</v>
      </c>
      <c r="I39" s="17">
        <f>I40+I42+I64</f>
        <v>16583</v>
      </c>
      <c r="J39" s="17">
        <f>J40+J42+J64</f>
        <v>37646156</v>
      </c>
      <c r="K39" s="17">
        <f>K40+K42+K64</f>
        <v>73343101</v>
      </c>
      <c r="L39" s="30">
        <v>85351857</v>
      </c>
      <c r="M39" s="30">
        <v>0</v>
      </c>
      <c r="N39" s="30">
        <v>11309</v>
      </c>
      <c r="O39" s="30">
        <v>22915747</v>
      </c>
      <c r="P39" s="30">
        <v>62424801</v>
      </c>
      <c r="Q39" s="17">
        <v>79875859</v>
      </c>
      <c r="R39" s="17">
        <v>0</v>
      </c>
      <c r="S39" s="17">
        <v>24632</v>
      </c>
      <c r="T39" s="17">
        <v>20533656</v>
      </c>
      <c r="U39" s="17">
        <v>59317571</v>
      </c>
    </row>
    <row r="40" spans="1:21" s="13" customFormat="1" ht="59.25" customHeight="1" x14ac:dyDescent="0.2">
      <c r="A40" s="15" t="s">
        <v>79</v>
      </c>
      <c r="B40" s="147" t="s">
        <v>80</v>
      </c>
      <c r="C40" s="148"/>
      <c r="D40" s="31" t="s">
        <v>27</v>
      </c>
      <c r="E40" s="32"/>
      <c r="F40" s="33"/>
      <c r="G40" s="34"/>
      <c r="H40" s="33"/>
      <c r="I40" s="33"/>
      <c r="J40" s="32"/>
      <c r="K40" s="32"/>
      <c r="L40" s="30">
        <f>G39+G74-L39</f>
        <v>27423985</v>
      </c>
      <c r="M40" s="30">
        <f>H39+H74-M39</f>
        <v>0</v>
      </c>
      <c r="N40" s="30">
        <f>I39+I74-N39</f>
        <v>5274</v>
      </c>
      <c r="O40" s="30">
        <f>J39+J74-O39</f>
        <v>15952035</v>
      </c>
      <c r="P40" s="30">
        <f>K39+K74-P39</f>
        <v>11466676</v>
      </c>
      <c r="Q40" s="17">
        <f>G39+G74-Q39</f>
        <v>32899983</v>
      </c>
      <c r="R40" s="17">
        <f>H39+H74-R39</f>
        <v>0</v>
      </c>
      <c r="S40" s="17">
        <f>I39+I74-S39</f>
        <v>-8049</v>
      </c>
      <c r="T40" s="17">
        <f>J39+J74-T39</f>
        <v>18334126</v>
      </c>
      <c r="U40" s="17">
        <f>K39+K74-U39</f>
        <v>14573906</v>
      </c>
    </row>
    <row r="41" spans="1:21" s="35" customFormat="1" ht="39" customHeight="1" x14ac:dyDescent="0.3">
      <c r="A41" s="18" t="s">
        <v>81</v>
      </c>
      <c r="B41" s="145" t="s">
        <v>82</v>
      </c>
      <c r="C41" s="146"/>
      <c r="D41" s="19" t="s">
        <v>27</v>
      </c>
      <c r="E41" s="32"/>
      <c r="F41" s="33"/>
      <c r="G41" s="34"/>
      <c r="H41" s="33"/>
      <c r="I41" s="33"/>
      <c r="J41" s="32"/>
      <c r="K41" s="32"/>
      <c r="L41" s="30"/>
      <c r="M41" s="30"/>
      <c r="N41" s="30"/>
      <c r="O41" s="30"/>
      <c r="P41" s="30"/>
    </row>
    <row r="42" spans="1:21" s="13" customFormat="1" ht="67.5" customHeight="1" x14ac:dyDescent="0.5">
      <c r="A42" s="15" t="s">
        <v>83</v>
      </c>
      <c r="B42" s="147" t="s">
        <v>84</v>
      </c>
      <c r="C42" s="148"/>
      <c r="D42" s="29" t="s">
        <v>27</v>
      </c>
      <c r="E42" s="17">
        <f t="shared" ref="E42:E65" si="7">G42-F42</f>
        <v>111005840</v>
      </c>
      <c r="F42" s="17">
        <f>F43+F56+F62+F63</f>
        <v>0</v>
      </c>
      <c r="G42" s="17">
        <f t="shared" ref="G42:G73" si="8">H42+I42+J42+K42</f>
        <v>111005840</v>
      </c>
      <c r="H42" s="17">
        <f>H43+H56+H62+H63</f>
        <v>0</v>
      </c>
      <c r="I42" s="17">
        <f>I43+I56+I62+I63</f>
        <v>16583</v>
      </c>
      <c r="J42" s="17">
        <f>J43+J56+J62+J63</f>
        <v>37646156</v>
      </c>
      <c r="K42" s="17">
        <f>K43+K56+K62+K63</f>
        <v>73343101</v>
      </c>
      <c r="Q42" s="94">
        <v>102538447</v>
      </c>
      <c r="R42" s="36">
        <f>E42-Q42</f>
        <v>8467393</v>
      </c>
      <c r="S42" s="14">
        <f t="shared" ref="S42:S54" si="9">R42/Q42*100</f>
        <v>8.2577737889866825</v>
      </c>
    </row>
    <row r="43" spans="1:21" s="13" customFormat="1" ht="91.5" customHeight="1" x14ac:dyDescent="0.5">
      <c r="A43" s="15" t="s">
        <v>6</v>
      </c>
      <c r="B43" s="147" t="s">
        <v>85</v>
      </c>
      <c r="C43" s="148"/>
      <c r="D43" s="16" t="s">
        <v>27</v>
      </c>
      <c r="E43" s="25">
        <f>G43-F43</f>
        <v>108668125</v>
      </c>
      <c r="F43" s="29">
        <f>F44+F46+F49+F50+F51</f>
        <v>0</v>
      </c>
      <c r="G43" s="17">
        <f t="shared" si="8"/>
        <v>108668125</v>
      </c>
      <c r="H43" s="17">
        <f>SUM(H44:H55)</f>
        <v>0</v>
      </c>
      <c r="I43" s="17">
        <f>SUM(I44:I55)</f>
        <v>16583</v>
      </c>
      <c r="J43" s="17">
        <f>SUM(J44:J55)</f>
        <v>35313781</v>
      </c>
      <c r="K43" s="17">
        <f>SUM(K44:K55)</f>
        <v>73337761</v>
      </c>
      <c r="Q43" s="94">
        <v>100158434</v>
      </c>
      <c r="R43" s="36">
        <f>E43-Q43</f>
        <v>8509691</v>
      </c>
      <c r="S43" s="14">
        <f t="shared" si="9"/>
        <v>8.4962300828305679</v>
      </c>
    </row>
    <row r="44" spans="1:21" s="13" customFormat="1" ht="52.5" customHeight="1" x14ac:dyDescent="0.5">
      <c r="A44" s="18" t="s">
        <v>86</v>
      </c>
      <c r="B44" s="145" t="s">
        <v>87</v>
      </c>
      <c r="C44" s="146"/>
      <c r="D44" s="19" t="s">
        <v>27</v>
      </c>
      <c r="E44" s="20">
        <f t="shared" si="7"/>
        <v>15745873</v>
      </c>
      <c r="F44" s="20"/>
      <c r="G44" s="21">
        <f t="shared" si="8"/>
        <v>15745873</v>
      </c>
      <c r="H44" s="20"/>
      <c r="I44" s="20"/>
      <c r="J44" s="20">
        <v>3407693</v>
      </c>
      <c r="K44" s="20">
        <v>12338180</v>
      </c>
      <c r="Q44" s="104">
        <v>13705333</v>
      </c>
      <c r="R44" s="94">
        <f t="shared" ref="R44:R54" si="10">E44-Q44</f>
        <v>2040540</v>
      </c>
      <c r="S44" s="14">
        <f t="shared" si="9"/>
        <v>14.88865684620724</v>
      </c>
    </row>
    <row r="45" spans="1:21" s="13" customFormat="1" ht="52.5" customHeight="1" x14ac:dyDescent="0.5">
      <c r="A45" s="18" t="s">
        <v>88</v>
      </c>
      <c r="B45" s="145" t="s">
        <v>89</v>
      </c>
      <c r="C45" s="146"/>
      <c r="D45" s="19" t="s">
        <v>27</v>
      </c>
      <c r="E45" s="20">
        <f t="shared" si="7"/>
        <v>2311124</v>
      </c>
      <c r="F45" s="20"/>
      <c r="G45" s="21">
        <f t="shared" si="8"/>
        <v>2311124</v>
      </c>
      <c r="H45" s="20"/>
      <c r="I45" s="20"/>
      <c r="J45" s="20">
        <v>188148</v>
      </c>
      <c r="K45" s="20">
        <f>734277+1388699</f>
        <v>2122976</v>
      </c>
      <c r="Q45" s="105">
        <v>872492</v>
      </c>
      <c r="R45" s="36">
        <f>E45-Q45</f>
        <v>1438632</v>
      </c>
      <c r="S45" s="14">
        <f t="shared" si="9"/>
        <v>164.88770097605479</v>
      </c>
    </row>
    <row r="46" spans="1:21" s="13" customFormat="1" ht="58.5" customHeight="1" x14ac:dyDescent="0.5">
      <c r="A46" s="18" t="s">
        <v>90</v>
      </c>
      <c r="B46" s="145" t="s">
        <v>91</v>
      </c>
      <c r="C46" s="146"/>
      <c r="D46" s="19" t="s">
        <v>27</v>
      </c>
      <c r="E46" s="20">
        <f t="shared" si="7"/>
        <v>64765567</v>
      </c>
      <c r="F46" s="20"/>
      <c r="G46" s="21">
        <f t="shared" si="8"/>
        <v>64765567</v>
      </c>
      <c r="H46" s="20"/>
      <c r="I46" s="20">
        <v>16583</v>
      </c>
      <c r="J46" s="20">
        <v>23909426</v>
      </c>
      <c r="K46" s="20">
        <f>40579475+23283+236800</f>
        <v>40839558</v>
      </c>
      <c r="Q46" s="105">
        <v>62260826</v>
      </c>
      <c r="R46" s="94">
        <f t="shared" si="10"/>
        <v>2504741</v>
      </c>
      <c r="S46" s="14">
        <f t="shared" si="9"/>
        <v>4.0229806780912289</v>
      </c>
    </row>
    <row r="47" spans="1:21" s="13" customFormat="1" ht="58.5" customHeight="1" x14ac:dyDescent="0.5">
      <c r="A47" s="18" t="s">
        <v>92</v>
      </c>
      <c r="B47" s="145" t="s">
        <v>93</v>
      </c>
      <c r="C47" s="146"/>
      <c r="D47" s="19" t="s">
        <v>27</v>
      </c>
      <c r="E47" s="20">
        <f t="shared" si="7"/>
        <v>4455</v>
      </c>
      <c r="F47" s="20"/>
      <c r="G47" s="21">
        <f t="shared" si="8"/>
        <v>4455</v>
      </c>
      <c r="H47" s="20"/>
      <c r="I47" s="20"/>
      <c r="J47" s="20">
        <v>0</v>
      </c>
      <c r="K47" s="20">
        <v>4455</v>
      </c>
      <c r="Q47" s="105">
        <v>5363</v>
      </c>
      <c r="R47" s="36">
        <f t="shared" si="10"/>
        <v>-908</v>
      </c>
      <c r="S47" s="14">
        <f t="shared" si="9"/>
        <v>-16.930822300950961</v>
      </c>
    </row>
    <row r="48" spans="1:21" s="13" customFormat="1" ht="57" customHeight="1" x14ac:dyDescent="0.5">
      <c r="A48" s="18" t="s">
        <v>94</v>
      </c>
      <c r="B48" s="145" t="s">
        <v>95</v>
      </c>
      <c r="C48" s="146"/>
      <c r="D48" s="19" t="s">
        <v>27</v>
      </c>
      <c r="E48" s="20">
        <f t="shared" si="7"/>
        <v>1177952</v>
      </c>
      <c r="F48" s="20"/>
      <c r="G48" s="21">
        <f t="shared" si="8"/>
        <v>1177952</v>
      </c>
      <c r="H48" s="20"/>
      <c r="I48" s="20"/>
      <c r="J48" s="20">
        <v>486079</v>
      </c>
      <c r="K48" s="20">
        <v>691873</v>
      </c>
      <c r="Q48" s="105">
        <v>1497958</v>
      </c>
      <c r="R48" s="36">
        <f t="shared" si="10"/>
        <v>-320006</v>
      </c>
      <c r="S48" s="14">
        <f t="shared" si="9"/>
        <v>-21.362815245821313</v>
      </c>
    </row>
    <row r="49" spans="1:19" s="13" customFormat="1" ht="54.75" customHeight="1" x14ac:dyDescent="0.5">
      <c r="A49" s="18" t="s">
        <v>96</v>
      </c>
      <c r="B49" s="145" t="s">
        <v>97</v>
      </c>
      <c r="C49" s="146"/>
      <c r="D49" s="19" t="s">
        <v>27</v>
      </c>
      <c r="E49" s="20">
        <f t="shared" si="7"/>
        <v>11914527</v>
      </c>
      <c r="F49" s="20"/>
      <c r="G49" s="21">
        <f t="shared" si="8"/>
        <v>11914527</v>
      </c>
      <c r="H49" s="20"/>
      <c r="I49" s="20"/>
      <c r="J49" s="20">
        <v>535227</v>
      </c>
      <c r="K49" s="20">
        <f>10734756+552028+92516</f>
        <v>11379300</v>
      </c>
      <c r="Q49" s="105">
        <v>9372626</v>
      </c>
      <c r="R49" s="94">
        <f t="shared" si="10"/>
        <v>2541901</v>
      </c>
      <c r="S49" s="14">
        <f t="shared" si="9"/>
        <v>27.120478294983712</v>
      </c>
    </row>
    <row r="50" spans="1:19" s="13" customFormat="1" ht="54.75" customHeight="1" x14ac:dyDescent="0.5">
      <c r="A50" s="18" t="s">
        <v>98</v>
      </c>
      <c r="B50" s="145" t="s">
        <v>186</v>
      </c>
      <c r="C50" s="146"/>
      <c r="D50" s="19" t="s">
        <v>27</v>
      </c>
      <c r="E50" s="20">
        <f t="shared" si="7"/>
        <v>1173</v>
      </c>
      <c r="F50" s="20"/>
      <c r="G50" s="21">
        <f t="shared" si="8"/>
        <v>1173</v>
      </c>
      <c r="H50" s="20"/>
      <c r="I50" s="20"/>
      <c r="J50" s="20">
        <v>482</v>
      </c>
      <c r="K50" s="20">
        <v>691</v>
      </c>
      <c r="Q50" s="105">
        <v>2166</v>
      </c>
      <c r="R50" s="36">
        <f t="shared" si="10"/>
        <v>-993</v>
      </c>
      <c r="S50" s="14">
        <f t="shared" si="9"/>
        <v>-45.844875346260388</v>
      </c>
    </row>
    <row r="51" spans="1:19" s="13" customFormat="1" ht="60.75" customHeight="1" x14ac:dyDescent="0.5">
      <c r="A51" s="18" t="s">
        <v>100</v>
      </c>
      <c r="B51" s="145" t="s">
        <v>101</v>
      </c>
      <c r="C51" s="146"/>
      <c r="D51" s="19" t="s">
        <v>27</v>
      </c>
      <c r="E51" s="20">
        <f t="shared" si="7"/>
        <v>274</v>
      </c>
      <c r="F51" s="20"/>
      <c r="G51" s="21">
        <f t="shared" si="8"/>
        <v>274</v>
      </c>
      <c r="H51" s="20"/>
      <c r="I51" s="20"/>
      <c r="J51" s="20">
        <v>0</v>
      </c>
      <c r="K51" s="20">
        <v>274</v>
      </c>
      <c r="Q51" s="105">
        <v>266</v>
      </c>
      <c r="R51" s="36">
        <f t="shared" si="10"/>
        <v>8</v>
      </c>
      <c r="S51" s="14">
        <f t="shared" si="9"/>
        <v>3.007518796992481</v>
      </c>
    </row>
    <row r="52" spans="1:19" s="13" customFormat="1" ht="54.75" customHeight="1" x14ac:dyDescent="0.5">
      <c r="A52" s="18" t="s">
        <v>102</v>
      </c>
      <c r="B52" s="145" t="s">
        <v>103</v>
      </c>
      <c r="C52" s="146"/>
      <c r="D52" s="19" t="s">
        <v>27</v>
      </c>
      <c r="E52" s="20">
        <f t="shared" si="7"/>
        <v>12694611</v>
      </c>
      <c r="F52" s="20"/>
      <c r="G52" s="21">
        <f t="shared" si="8"/>
        <v>12694611</v>
      </c>
      <c r="H52" s="20"/>
      <c r="I52" s="20"/>
      <c r="J52" s="20">
        <v>6753719</v>
      </c>
      <c r="K52" s="20">
        <f>5904012+36880</f>
        <v>5940892</v>
      </c>
      <c r="Q52" s="105">
        <v>12397653</v>
      </c>
      <c r="R52" s="94">
        <f t="shared" si="10"/>
        <v>296958</v>
      </c>
      <c r="S52" s="14">
        <f t="shared" si="9"/>
        <v>2.3952759445678953</v>
      </c>
    </row>
    <row r="53" spans="1:19" s="13" customFormat="1" ht="65.25" customHeight="1" x14ac:dyDescent="0.5">
      <c r="A53" s="18" t="s">
        <v>104</v>
      </c>
      <c r="B53" s="145" t="s">
        <v>105</v>
      </c>
      <c r="C53" s="146"/>
      <c r="D53" s="19" t="s">
        <v>27</v>
      </c>
      <c r="E53" s="20">
        <f t="shared" si="7"/>
        <v>40721</v>
      </c>
      <c r="F53" s="20"/>
      <c r="G53" s="21">
        <f t="shared" si="8"/>
        <v>40721</v>
      </c>
      <c r="H53" s="20"/>
      <c r="I53" s="20"/>
      <c r="J53" s="20">
        <v>31606</v>
      </c>
      <c r="K53" s="20">
        <v>9115</v>
      </c>
      <c r="Q53" s="105">
        <v>30341</v>
      </c>
      <c r="R53" s="36">
        <f t="shared" si="10"/>
        <v>10380</v>
      </c>
      <c r="S53" s="14">
        <f t="shared" si="9"/>
        <v>34.211133449787418</v>
      </c>
    </row>
    <row r="54" spans="1:19" s="13" customFormat="1" ht="65.25" customHeight="1" x14ac:dyDescent="0.5">
      <c r="A54" s="18" t="s">
        <v>106</v>
      </c>
      <c r="B54" s="145" t="s">
        <v>107</v>
      </c>
      <c r="C54" s="146"/>
      <c r="D54" s="19" t="s">
        <v>27</v>
      </c>
      <c r="E54" s="20">
        <f t="shared" si="7"/>
        <v>11848</v>
      </c>
      <c r="F54" s="20"/>
      <c r="G54" s="21">
        <f t="shared" si="8"/>
        <v>11848</v>
      </c>
      <c r="H54" s="20"/>
      <c r="I54" s="20"/>
      <c r="J54" s="20">
        <v>1401</v>
      </c>
      <c r="K54" s="20">
        <v>10447</v>
      </c>
      <c r="Q54" s="105">
        <v>13410</v>
      </c>
      <c r="R54" s="36">
        <f t="shared" si="10"/>
        <v>-1562</v>
      </c>
      <c r="S54" s="14">
        <f t="shared" si="9"/>
        <v>-11.648023862788962</v>
      </c>
    </row>
    <row r="55" spans="1:19" s="13" customFormat="1" ht="42.75" customHeight="1" x14ac:dyDescent="0.45">
      <c r="A55" s="18" t="s">
        <v>108</v>
      </c>
      <c r="B55" s="145" t="s">
        <v>109</v>
      </c>
      <c r="C55" s="146"/>
      <c r="D55" s="19" t="s">
        <v>27</v>
      </c>
      <c r="E55" s="20">
        <f t="shared" si="7"/>
        <v>0</v>
      </c>
      <c r="F55" s="20"/>
      <c r="G55" s="21">
        <f t="shared" si="8"/>
        <v>0</v>
      </c>
      <c r="H55" s="20"/>
      <c r="I55" s="20"/>
      <c r="J55" s="20"/>
      <c r="K55" s="20"/>
      <c r="Q55" s="38">
        <v>0</v>
      </c>
      <c r="R55" s="39"/>
      <c r="S55" s="39"/>
    </row>
    <row r="56" spans="1:19" s="13" customFormat="1" ht="57.75" customHeight="1" x14ac:dyDescent="0.2">
      <c r="A56" s="15" t="s">
        <v>7</v>
      </c>
      <c r="B56" s="147" t="s">
        <v>110</v>
      </c>
      <c r="C56" s="148"/>
      <c r="D56" s="16" t="s">
        <v>27</v>
      </c>
      <c r="E56" s="25">
        <f t="shared" si="7"/>
        <v>3951</v>
      </c>
      <c r="F56" s="29">
        <f>F57+F58+F59+F60</f>
        <v>0</v>
      </c>
      <c r="G56" s="17">
        <f t="shared" si="8"/>
        <v>3951</v>
      </c>
      <c r="H56" s="17">
        <f>H57+H58+H59+H60</f>
        <v>0</v>
      </c>
      <c r="I56" s="17">
        <f>I57+I58+I59+I60</f>
        <v>0</v>
      </c>
      <c r="J56" s="17">
        <f>J57+J58+J59+J60</f>
        <v>3951</v>
      </c>
      <c r="K56" s="17">
        <f>K57+K58+K59+K60</f>
        <v>0</v>
      </c>
      <c r="Q56" s="118">
        <v>4340</v>
      </c>
      <c r="R56" s="38"/>
      <c r="S56" s="38"/>
    </row>
    <row r="57" spans="1:19" s="13" customFormat="1" ht="55.5" customHeight="1" x14ac:dyDescent="0.4">
      <c r="A57" s="18" t="s">
        <v>111</v>
      </c>
      <c r="B57" s="145" t="s">
        <v>112</v>
      </c>
      <c r="C57" s="146"/>
      <c r="D57" s="19" t="s">
        <v>27</v>
      </c>
      <c r="E57" s="32">
        <f t="shared" si="7"/>
        <v>0</v>
      </c>
      <c r="F57" s="33"/>
      <c r="G57" s="21">
        <f t="shared" si="8"/>
        <v>0</v>
      </c>
      <c r="H57" s="20"/>
      <c r="I57" s="20"/>
      <c r="J57" s="20">
        <v>0</v>
      </c>
      <c r="K57" s="20"/>
      <c r="L57" s="40"/>
      <c r="Q57" s="38">
        <v>0</v>
      </c>
      <c r="R57" s="38"/>
      <c r="S57" s="38"/>
    </row>
    <row r="58" spans="1:19" s="13" customFormat="1" ht="46.5" customHeight="1" x14ac:dyDescent="0.5">
      <c r="A58" s="18" t="s">
        <v>113</v>
      </c>
      <c r="B58" s="145" t="s">
        <v>114</v>
      </c>
      <c r="C58" s="146"/>
      <c r="D58" s="19" t="s">
        <v>27</v>
      </c>
      <c r="E58" s="20">
        <f t="shared" si="7"/>
        <v>3951</v>
      </c>
      <c r="F58" s="33"/>
      <c r="G58" s="21">
        <f t="shared" si="8"/>
        <v>3951</v>
      </c>
      <c r="H58" s="20"/>
      <c r="I58" s="20"/>
      <c r="J58" s="20">
        <v>3951</v>
      </c>
      <c r="K58" s="20"/>
      <c r="Q58" s="105">
        <v>4340</v>
      </c>
      <c r="R58" s="36">
        <f>E58-Q58</f>
        <v>-389</v>
      </c>
      <c r="S58" s="14">
        <f>R58/Q58*100</f>
        <v>-8.9631336405529947</v>
      </c>
    </row>
    <row r="59" spans="1:19" s="13" customFormat="1" ht="46.5" customHeight="1" x14ac:dyDescent="0.2">
      <c r="A59" s="18" t="s">
        <v>115</v>
      </c>
      <c r="B59" s="145" t="s">
        <v>116</v>
      </c>
      <c r="C59" s="146"/>
      <c r="D59" s="19" t="s">
        <v>27</v>
      </c>
      <c r="E59" s="32">
        <f t="shared" si="7"/>
        <v>0</v>
      </c>
      <c r="F59" s="33"/>
      <c r="G59" s="41">
        <f t="shared" si="8"/>
        <v>0</v>
      </c>
      <c r="H59" s="20"/>
      <c r="I59" s="20"/>
      <c r="J59" s="20"/>
      <c r="K59" s="20"/>
      <c r="Q59" s="38">
        <v>0</v>
      </c>
      <c r="R59" s="38"/>
      <c r="S59" s="38"/>
    </row>
    <row r="60" spans="1:19" s="13" customFormat="1" ht="40.5" customHeight="1" x14ac:dyDescent="0.2">
      <c r="A60" s="18" t="s">
        <v>117</v>
      </c>
      <c r="B60" s="145" t="s">
        <v>118</v>
      </c>
      <c r="C60" s="146"/>
      <c r="D60" s="19" t="s">
        <v>27</v>
      </c>
      <c r="E60" s="32">
        <f t="shared" si="7"/>
        <v>0</v>
      </c>
      <c r="F60" s="33"/>
      <c r="G60" s="41">
        <f t="shared" si="8"/>
        <v>0</v>
      </c>
      <c r="H60" s="20"/>
      <c r="I60" s="20"/>
      <c r="J60" s="20"/>
      <c r="K60" s="20"/>
      <c r="Q60" s="38">
        <v>0</v>
      </c>
      <c r="R60" s="38"/>
      <c r="S60" s="38"/>
    </row>
    <row r="61" spans="1:19" s="13" customFormat="1" ht="34.5" customHeight="1" x14ac:dyDescent="0.2">
      <c r="A61" s="18" t="s">
        <v>119</v>
      </c>
      <c r="B61" s="145" t="s">
        <v>109</v>
      </c>
      <c r="C61" s="146"/>
      <c r="D61" s="19" t="s">
        <v>27</v>
      </c>
      <c r="E61" s="32">
        <f t="shared" si="7"/>
        <v>0</v>
      </c>
      <c r="F61" s="33"/>
      <c r="G61" s="41">
        <f t="shared" si="8"/>
        <v>0</v>
      </c>
      <c r="H61" s="20"/>
      <c r="I61" s="20"/>
      <c r="J61" s="20"/>
      <c r="K61" s="20"/>
      <c r="Q61" s="38">
        <v>0</v>
      </c>
      <c r="R61" s="38"/>
      <c r="S61" s="38"/>
    </row>
    <row r="62" spans="1:19" s="13" customFormat="1" ht="36" customHeight="1" x14ac:dyDescent="0.2">
      <c r="A62" s="15" t="s">
        <v>8</v>
      </c>
      <c r="B62" s="147" t="s">
        <v>120</v>
      </c>
      <c r="C62" s="148"/>
      <c r="D62" s="16" t="s">
        <v>27</v>
      </c>
      <c r="E62" s="42">
        <f t="shared" si="7"/>
        <v>0</v>
      </c>
      <c r="F62" s="43"/>
      <c r="G62" s="44">
        <f t="shared" si="8"/>
        <v>0</v>
      </c>
      <c r="H62" s="45"/>
      <c r="I62" s="45"/>
      <c r="J62" s="20"/>
      <c r="K62" s="20"/>
      <c r="Q62" s="38">
        <v>0</v>
      </c>
      <c r="R62" s="38"/>
      <c r="S62" s="38"/>
    </row>
    <row r="63" spans="1:19" s="13" customFormat="1" ht="31.5" customHeight="1" x14ac:dyDescent="0.5">
      <c r="A63" s="15" t="s">
        <v>9</v>
      </c>
      <c r="B63" s="147" t="s">
        <v>121</v>
      </c>
      <c r="C63" s="148"/>
      <c r="D63" s="16" t="s">
        <v>27</v>
      </c>
      <c r="E63" s="45">
        <f t="shared" si="7"/>
        <v>2333764</v>
      </c>
      <c r="F63" s="45"/>
      <c r="G63" s="46">
        <f t="shared" si="8"/>
        <v>2333764</v>
      </c>
      <c r="H63" s="45"/>
      <c r="I63" s="45"/>
      <c r="J63" s="20">
        <v>2328424</v>
      </c>
      <c r="K63" s="20">
        <v>5340</v>
      </c>
      <c r="Q63" s="105">
        <v>2375673</v>
      </c>
      <c r="R63" s="36">
        <f>E63-Q63</f>
        <v>-41909</v>
      </c>
      <c r="S63" s="38"/>
    </row>
    <row r="64" spans="1:19" s="47" customFormat="1" ht="24.95" customHeight="1" x14ac:dyDescent="0.2">
      <c r="A64" s="15" t="s">
        <v>10</v>
      </c>
      <c r="B64" s="147" t="s">
        <v>122</v>
      </c>
      <c r="C64" s="148"/>
      <c r="D64" s="29" t="s">
        <v>27</v>
      </c>
      <c r="E64" s="42">
        <f t="shared" si="7"/>
        <v>0</v>
      </c>
      <c r="F64" s="43"/>
      <c r="G64" s="44">
        <f t="shared" si="8"/>
        <v>0</v>
      </c>
      <c r="H64" s="45"/>
      <c r="I64" s="45"/>
      <c r="J64" s="45"/>
      <c r="K64" s="42">
        <v>0</v>
      </c>
      <c r="Q64" s="48">
        <v>0</v>
      </c>
      <c r="R64" s="48"/>
      <c r="S64" s="48"/>
    </row>
    <row r="65" spans="1:19" s="47" customFormat="1" ht="32.25" customHeight="1" x14ac:dyDescent="0.45">
      <c r="A65" s="15" t="s">
        <v>123</v>
      </c>
      <c r="B65" s="147" t="s">
        <v>124</v>
      </c>
      <c r="C65" s="148"/>
      <c r="D65" s="16" t="s">
        <v>27</v>
      </c>
      <c r="E65" s="25">
        <f t="shared" si="7"/>
        <v>6486288</v>
      </c>
      <c r="F65" s="29">
        <f>F66+F67+F68+F69+F70</f>
        <v>0</v>
      </c>
      <c r="G65" s="17">
        <f t="shared" si="8"/>
        <v>6486288</v>
      </c>
      <c r="H65" s="17">
        <f>H66+H67+H68+H69+H70</f>
        <v>0</v>
      </c>
      <c r="I65" s="17">
        <f>I66+I67+I68+I69+I70</f>
        <v>0</v>
      </c>
      <c r="J65" s="17">
        <f>SUM(J66:J71)</f>
        <v>6486288</v>
      </c>
      <c r="K65" s="17">
        <f>K66+K67+K68+K69+K70</f>
        <v>0</v>
      </c>
      <c r="Q65" s="95">
        <v>5049017</v>
      </c>
      <c r="R65" s="14">
        <f t="shared" ref="R65:R70" si="11">E65-Q65</f>
        <v>1437271</v>
      </c>
      <c r="S65" s="14">
        <f t="shared" ref="S65:S71" si="12">R65/Q65*100</f>
        <v>28.466352955436676</v>
      </c>
    </row>
    <row r="66" spans="1:19" s="47" customFormat="1" ht="36.75" customHeight="1" x14ac:dyDescent="0.45">
      <c r="A66" s="18" t="s">
        <v>125</v>
      </c>
      <c r="B66" s="145" t="s">
        <v>126</v>
      </c>
      <c r="C66" s="146"/>
      <c r="D66" s="19" t="s">
        <v>27</v>
      </c>
      <c r="E66" s="20">
        <f>G66-F66</f>
        <v>521790</v>
      </c>
      <c r="F66" s="20"/>
      <c r="G66" s="21">
        <f t="shared" si="8"/>
        <v>521790</v>
      </c>
      <c r="H66" s="20"/>
      <c r="I66" s="50"/>
      <c r="J66" s="20">
        <v>521790</v>
      </c>
      <c r="K66" s="20"/>
      <c r="Q66" s="95">
        <v>351990</v>
      </c>
      <c r="R66" s="14">
        <f t="shared" si="11"/>
        <v>169800</v>
      </c>
      <c r="S66" s="14">
        <f t="shared" si="12"/>
        <v>48.24000681837552</v>
      </c>
    </row>
    <row r="67" spans="1:19" s="47" customFormat="1" ht="32.25" customHeight="1" x14ac:dyDescent="0.45">
      <c r="A67" s="18" t="s">
        <v>127</v>
      </c>
      <c r="B67" s="145" t="s">
        <v>128</v>
      </c>
      <c r="C67" s="146"/>
      <c r="D67" s="19" t="s">
        <v>27</v>
      </c>
      <c r="E67" s="20">
        <f t="shared" ref="E67:E80" si="13">G67-F67</f>
        <v>877283</v>
      </c>
      <c r="F67" s="20"/>
      <c r="G67" s="21">
        <f t="shared" si="8"/>
        <v>877283</v>
      </c>
      <c r="H67" s="20"/>
      <c r="I67" s="50"/>
      <c r="J67" s="20">
        <v>877283</v>
      </c>
      <c r="K67" s="20"/>
      <c r="Q67" s="95">
        <v>870387</v>
      </c>
      <c r="R67" s="14">
        <f t="shared" si="11"/>
        <v>6896</v>
      </c>
      <c r="S67" s="14">
        <f t="shared" si="12"/>
        <v>0.7922912451587627</v>
      </c>
    </row>
    <row r="68" spans="1:19" s="13" customFormat="1" ht="32.25" customHeight="1" x14ac:dyDescent="0.45">
      <c r="A68" s="18" t="s">
        <v>129</v>
      </c>
      <c r="B68" s="145" t="s">
        <v>130</v>
      </c>
      <c r="C68" s="146"/>
      <c r="D68" s="19" t="s">
        <v>27</v>
      </c>
      <c r="E68" s="20">
        <f t="shared" si="13"/>
        <v>984672</v>
      </c>
      <c r="F68" s="20"/>
      <c r="G68" s="21">
        <f t="shared" si="8"/>
        <v>984672</v>
      </c>
      <c r="H68" s="20"/>
      <c r="I68" s="50"/>
      <c r="J68" s="20">
        <v>984672</v>
      </c>
      <c r="K68" s="20"/>
      <c r="Q68" s="137">
        <v>619440</v>
      </c>
      <c r="R68" s="14">
        <f t="shared" si="11"/>
        <v>365232</v>
      </c>
      <c r="S68" s="14">
        <f t="shared" si="12"/>
        <v>58.961642774118559</v>
      </c>
    </row>
    <row r="69" spans="1:19" s="13" customFormat="1" ht="37.5" customHeight="1" x14ac:dyDescent="0.45">
      <c r="A69" s="18" t="s">
        <v>131</v>
      </c>
      <c r="B69" s="145" t="s">
        <v>132</v>
      </c>
      <c r="C69" s="146"/>
      <c r="D69" s="19" t="s">
        <v>27</v>
      </c>
      <c r="E69" s="20">
        <f t="shared" si="13"/>
        <v>388185</v>
      </c>
      <c r="F69" s="20"/>
      <c r="G69" s="21">
        <f t="shared" si="8"/>
        <v>388185</v>
      </c>
      <c r="H69" s="20"/>
      <c r="I69" s="50"/>
      <c r="J69" s="20">
        <v>388185</v>
      </c>
      <c r="K69" s="20"/>
      <c r="Q69" s="137">
        <v>390355</v>
      </c>
      <c r="R69" s="14">
        <f t="shared" si="11"/>
        <v>-2170</v>
      </c>
      <c r="S69" s="14">
        <f t="shared" si="12"/>
        <v>-0.55590424101138713</v>
      </c>
    </row>
    <row r="70" spans="1:19" s="13" customFormat="1" ht="39" customHeight="1" x14ac:dyDescent="0.45">
      <c r="A70" s="18" t="s">
        <v>133</v>
      </c>
      <c r="B70" s="145" t="s">
        <v>192</v>
      </c>
      <c r="C70" s="146"/>
      <c r="D70" s="19" t="s">
        <v>27</v>
      </c>
      <c r="E70" s="20">
        <f t="shared" si="13"/>
        <v>3518358</v>
      </c>
      <c r="F70" s="20"/>
      <c r="G70" s="21">
        <f t="shared" si="8"/>
        <v>3518358</v>
      </c>
      <c r="H70" s="20"/>
      <c r="I70" s="50"/>
      <c r="J70" s="20">
        <v>3518358</v>
      </c>
      <c r="K70" s="20"/>
      <c r="Q70" s="137">
        <v>2678125</v>
      </c>
      <c r="R70" s="14">
        <f t="shared" si="11"/>
        <v>840233</v>
      </c>
      <c r="S70" s="14">
        <f t="shared" si="12"/>
        <v>31.373927654609101</v>
      </c>
    </row>
    <row r="71" spans="1:19" s="13" customFormat="1" ht="39" customHeight="1" x14ac:dyDescent="0.45">
      <c r="A71" s="18" t="s">
        <v>168</v>
      </c>
      <c r="B71" s="145" t="s">
        <v>169</v>
      </c>
      <c r="C71" s="146"/>
      <c r="D71" s="19" t="s">
        <v>27</v>
      </c>
      <c r="E71" s="20">
        <f>G71-F71</f>
        <v>196000</v>
      </c>
      <c r="F71" s="20"/>
      <c r="G71" s="21">
        <f t="shared" si="8"/>
        <v>196000</v>
      </c>
      <c r="H71" s="20"/>
      <c r="I71" s="50"/>
      <c r="J71" s="20">
        <v>196000</v>
      </c>
      <c r="K71" s="20"/>
      <c r="Q71" s="137">
        <v>138720</v>
      </c>
      <c r="R71" s="14">
        <f>E71-Q71</f>
        <v>57280</v>
      </c>
      <c r="S71" s="14">
        <f t="shared" si="12"/>
        <v>41.291810841983853</v>
      </c>
    </row>
    <row r="72" spans="1:19" s="13" customFormat="1" ht="61.5" customHeight="1" x14ac:dyDescent="0.5">
      <c r="A72" s="15" t="s">
        <v>135</v>
      </c>
      <c r="B72" s="147" t="s">
        <v>136</v>
      </c>
      <c r="C72" s="148"/>
      <c r="D72" s="16" t="s">
        <v>27</v>
      </c>
      <c r="E72" s="42">
        <f t="shared" si="13"/>
        <v>414521</v>
      </c>
      <c r="F72" s="43"/>
      <c r="G72" s="44">
        <f>H72+I72+J72+K72</f>
        <v>414521</v>
      </c>
      <c r="H72" s="45"/>
      <c r="I72" s="52"/>
      <c r="J72" s="20">
        <f>J73</f>
        <v>414521</v>
      </c>
      <c r="K72" s="20"/>
      <c r="Q72" s="104">
        <v>462184</v>
      </c>
      <c r="R72" s="14">
        <f>E72-Q72</f>
        <v>-47663</v>
      </c>
      <c r="S72" s="38"/>
    </row>
    <row r="73" spans="1:19" s="13" customFormat="1" ht="36.75" customHeight="1" x14ac:dyDescent="0.5">
      <c r="A73" s="15" t="s">
        <v>183</v>
      </c>
      <c r="B73" s="109" t="s">
        <v>184</v>
      </c>
      <c r="C73" s="130"/>
      <c r="D73" s="16" t="s">
        <v>27</v>
      </c>
      <c r="E73" s="42">
        <f t="shared" si="13"/>
        <v>414521</v>
      </c>
      <c r="F73" s="43"/>
      <c r="G73" s="44">
        <f t="shared" si="8"/>
        <v>414521</v>
      </c>
      <c r="H73" s="45"/>
      <c r="I73" s="52"/>
      <c r="J73" s="20">
        <v>414521</v>
      </c>
      <c r="K73" s="20"/>
      <c r="Q73" s="105">
        <v>462184</v>
      </c>
      <c r="R73" s="14">
        <f>E73-Q73</f>
        <v>-47663</v>
      </c>
      <c r="S73" s="38"/>
    </row>
    <row r="74" spans="1:19" s="13" customFormat="1" ht="60" customHeight="1" x14ac:dyDescent="0.5">
      <c r="A74" s="16" t="s">
        <v>137</v>
      </c>
      <c r="B74" s="149" t="s">
        <v>138</v>
      </c>
      <c r="C74" s="150"/>
      <c r="D74" s="16" t="s">
        <v>27</v>
      </c>
      <c r="E74" s="45">
        <f t="shared" si="13"/>
        <v>1770002</v>
      </c>
      <c r="F74" s="53"/>
      <c r="G74" s="46">
        <f>H74+I74+J74+K74</f>
        <v>1770002</v>
      </c>
      <c r="H74" s="45"/>
      <c r="I74" s="53"/>
      <c r="J74" s="20">
        <f>SUM(J75:J80)</f>
        <v>1221626</v>
      </c>
      <c r="K74" s="20">
        <f>SUM(K75:K80)</f>
        <v>548376</v>
      </c>
      <c r="Q74" s="104">
        <v>1789561</v>
      </c>
      <c r="R74" s="14">
        <f t="shared" ref="R74:R80" si="14">E74-Q74</f>
        <v>-19559</v>
      </c>
      <c r="S74" s="38"/>
    </row>
    <row r="75" spans="1:19" s="13" customFormat="1" ht="34.5" customHeight="1" x14ac:dyDescent="0.5">
      <c r="A75" s="15" t="s">
        <v>139</v>
      </c>
      <c r="B75" s="54" t="s">
        <v>140</v>
      </c>
      <c r="C75" s="131"/>
      <c r="D75" s="16" t="s">
        <v>27</v>
      </c>
      <c r="E75" s="45">
        <f t="shared" si="13"/>
        <v>119963</v>
      </c>
      <c r="F75" s="53"/>
      <c r="G75" s="46">
        <f t="shared" ref="G75:G80" si="15">H75+I75+J75+K75</f>
        <v>119963</v>
      </c>
      <c r="H75" s="45"/>
      <c r="I75" s="52"/>
      <c r="J75" s="20">
        <v>119963</v>
      </c>
      <c r="K75" s="20"/>
      <c r="Q75" s="105">
        <v>123747</v>
      </c>
      <c r="R75" s="14">
        <f t="shared" si="14"/>
        <v>-3784</v>
      </c>
      <c r="S75" s="38"/>
    </row>
    <row r="76" spans="1:19" s="13" customFormat="1" ht="32.25" customHeight="1" x14ac:dyDescent="0.45">
      <c r="A76" s="15" t="s">
        <v>141</v>
      </c>
      <c r="B76" s="109" t="s">
        <v>142</v>
      </c>
      <c r="C76" s="131"/>
      <c r="D76" s="16" t="s">
        <v>27</v>
      </c>
      <c r="E76" s="45">
        <f t="shared" si="13"/>
        <v>190919</v>
      </c>
      <c r="F76" s="53"/>
      <c r="G76" s="46">
        <f t="shared" si="15"/>
        <v>190919</v>
      </c>
      <c r="H76" s="45"/>
      <c r="I76" s="53"/>
      <c r="J76" s="20">
        <f>46091+54243</f>
        <v>100334</v>
      </c>
      <c r="K76" s="20">
        <f>21465+69120</f>
        <v>90585</v>
      </c>
      <c r="Q76" s="22">
        <v>206178</v>
      </c>
      <c r="R76" s="14">
        <f t="shared" si="14"/>
        <v>-15259</v>
      </c>
      <c r="S76" s="14">
        <f>R76/Q76*100</f>
        <v>-7.4008866125386801</v>
      </c>
    </row>
    <row r="77" spans="1:19" s="13" customFormat="1" ht="35.25" customHeight="1" x14ac:dyDescent="0.45">
      <c r="A77" s="15" t="s">
        <v>143</v>
      </c>
      <c r="B77" s="109" t="s">
        <v>188</v>
      </c>
      <c r="C77" s="131"/>
      <c r="D77" s="16" t="s">
        <v>27</v>
      </c>
      <c r="E77" s="45">
        <f t="shared" si="13"/>
        <v>6488</v>
      </c>
      <c r="F77" s="53"/>
      <c r="G77" s="46">
        <f t="shared" si="15"/>
        <v>6488</v>
      </c>
      <c r="H77" s="45"/>
      <c r="I77" s="53"/>
      <c r="J77" s="20">
        <v>6488</v>
      </c>
      <c r="K77" s="20"/>
      <c r="Q77" s="22">
        <v>4986</v>
      </c>
      <c r="R77" s="14">
        <f t="shared" si="14"/>
        <v>1502</v>
      </c>
      <c r="S77" s="14">
        <f>R77/Q77*100</f>
        <v>30.124348174889693</v>
      </c>
    </row>
    <row r="78" spans="1:19" s="13" customFormat="1" ht="35.25" customHeight="1" x14ac:dyDescent="0.45">
      <c r="A78" s="15" t="s">
        <v>189</v>
      </c>
      <c r="B78" s="54" t="s">
        <v>194</v>
      </c>
      <c r="C78" s="131"/>
      <c r="D78" s="16"/>
      <c r="E78" s="45">
        <f t="shared" si="13"/>
        <v>349221</v>
      </c>
      <c r="F78" s="53"/>
      <c r="G78" s="46">
        <f t="shared" si="15"/>
        <v>349221</v>
      </c>
      <c r="H78" s="45"/>
      <c r="I78" s="53"/>
      <c r="J78" s="20">
        <v>349221</v>
      </c>
      <c r="K78" s="20"/>
      <c r="Q78" s="22">
        <v>333820</v>
      </c>
      <c r="R78" s="14">
        <f t="shared" si="14"/>
        <v>15401</v>
      </c>
      <c r="S78" s="14">
        <f t="shared" ref="S78:S80" si="16">R78/Q78*100</f>
        <v>4.6135641962734413</v>
      </c>
    </row>
    <row r="79" spans="1:19" s="13" customFormat="1" ht="35.25" customHeight="1" x14ac:dyDescent="0.45">
      <c r="A79" s="15" t="s">
        <v>195</v>
      </c>
      <c r="B79" s="54" t="s">
        <v>198</v>
      </c>
      <c r="C79" s="131"/>
      <c r="D79" s="16"/>
      <c r="E79" s="45">
        <f t="shared" si="13"/>
        <v>1036240</v>
      </c>
      <c r="F79" s="53"/>
      <c r="G79" s="46">
        <f t="shared" si="15"/>
        <v>1036240</v>
      </c>
      <c r="H79" s="45"/>
      <c r="I79" s="53"/>
      <c r="J79" s="20">
        <v>645620</v>
      </c>
      <c r="K79" s="20">
        <v>390620</v>
      </c>
      <c r="Q79" s="22">
        <v>1066472</v>
      </c>
      <c r="R79" s="14">
        <f t="shared" si="14"/>
        <v>-30232</v>
      </c>
      <c r="S79" s="14">
        <f t="shared" si="16"/>
        <v>-2.8347673450404698</v>
      </c>
    </row>
    <row r="80" spans="1:19" s="13" customFormat="1" ht="34.5" customHeight="1" x14ac:dyDescent="0.45">
      <c r="A80" s="15" t="s">
        <v>199</v>
      </c>
      <c r="B80" s="54" t="s">
        <v>144</v>
      </c>
      <c r="C80" s="131"/>
      <c r="D80" s="16" t="s">
        <v>27</v>
      </c>
      <c r="E80" s="45">
        <f t="shared" si="13"/>
        <v>67171</v>
      </c>
      <c r="F80" s="53"/>
      <c r="G80" s="46">
        <f t="shared" si="15"/>
        <v>67171</v>
      </c>
      <c r="H80" s="45"/>
      <c r="I80" s="52"/>
      <c r="J80" s="20"/>
      <c r="K80" s="50">
        <v>67171</v>
      </c>
      <c r="Q80" s="22">
        <v>54358</v>
      </c>
      <c r="R80" s="14">
        <f t="shared" si="14"/>
        <v>12813</v>
      </c>
      <c r="S80" s="14">
        <f t="shared" si="16"/>
        <v>23.571507413812135</v>
      </c>
    </row>
    <row r="81" spans="1:209" s="47" customFormat="1" ht="48" customHeight="1" x14ac:dyDescent="0.45">
      <c r="A81" s="10" t="s">
        <v>11</v>
      </c>
      <c r="B81" s="143" t="s">
        <v>145</v>
      </c>
      <c r="C81" s="59" t="s">
        <v>146</v>
      </c>
      <c r="D81" s="11" t="s">
        <v>27</v>
      </c>
      <c r="E81" s="26">
        <f>E13-E38</f>
        <v>13179582</v>
      </c>
      <c r="F81" s="26">
        <f>F13-F38</f>
        <v>0</v>
      </c>
      <c r="G81" s="26">
        <f>G13-G38</f>
        <v>13179582</v>
      </c>
      <c r="H81" s="60"/>
      <c r="I81" s="60"/>
      <c r="J81" s="61"/>
      <c r="K81" s="62"/>
      <c r="Q81" s="14"/>
    </row>
    <row r="82" spans="1:209" s="64" customFormat="1" ht="45.75" customHeight="1" x14ac:dyDescent="0.2">
      <c r="A82" s="10" t="s">
        <v>147</v>
      </c>
      <c r="B82" s="144"/>
      <c r="C82" s="59" t="s">
        <v>148</v>
      </c>
      <c r="D82" s="11" t="s">
        <v>12</v>
      </c>
      <c r="E82" s="63">
        <f>E81/E13*100</f>
        <v>9.920183421127108</v>
      </c>
      <c r="F82" s="63"/>
      <c r="G82" s="63">
        <f>G81/G13*100</f>
        <v>9.920183421127108</v>
      </c>
      <c r="H82" s="10"/>
      <c r="I82" s="10"/>
      <c r="J82" s="10"/>
      <c r="K82" s="10"/>
      <c r="L82" s="141"/>
      <c r="M82" s="142"/>
      <c r="N82" s="141"/>
      <c r="O82" s="142"/>
      <c r="P82" s="141"/>
      <c r="Q82" s="142"/>
      <c r="R82" s="141"/>
      <c r="S82" s="142"/>
      <c r="T82" s="141"/>
      <c r="U82" s="142"/>
      <c r="V82" s="141"/>
      <c r="W82" s="142"/>
      <c r="X82" s="141"/>
      <c r="Y82" s="142"/>
      <c r="Z82" s="141"/>
      <c r="AA82" s="142"/>
      <c r="AB82" s="141"/>
      <c r="AC82" s="142"/>
      <c r="AD82" s="141"/>
      <c r="AE82" s="142"/>
      <c r="AF82" s="141"/>
      <c r="AG82" s="142"/>
      <c r="AH82" s="141"/>
      <c r="AI82" s="142"/>
      <c r="AJ82" s="141"/>
      <c r="AK82" s="142"/>
      <c r="AL82" s="141"/>
      <c r="AM82" s="142"/>
      <c r="AN82" s="141"/>
      <c r="AO82" s="142"/>
      <c r="AP82" s="141"/>
      <c r="AQ82" s="142"/>
      <c r="AR82" s="141"/>
      <c r="AS82" s="142"/>
      <c r="AT82" s="141"/>
      <c r="AU82" s="142"/>
      <c r="AV82" s="141"/>
      <c r="AW82" s="142"/>
      <c r="AX82" s="141"/>
      <c r="AY82" s="142"/>
      <c r="AZ82" s="141"/>
      <c r="BA82" s="142"/>
      <c r="BB82" s="141"/>
      <c r="BC82" s="142"/>
      <c r="BD82" s="141"/>
      <c r="BE82" s="142"/>
      <c r="BF82" s="141"/>
      <c r="BG82" s="142"/>
      <c r="BH82" s="141"/>
      <c r="BI82" s="142"/>
      <c r="BJ82" s="141"/>
      <c r="BK82" s="142"/>
      <c r="BL82" s="141"/>
      <c r="BM82" s="142"/>
      <c r="BN82" s="141"/>
      <c r="BO82" s="142"/>
      <c r="BP82" s="141"/>
      <c r="BQ82" s="142"/>
      <c r="BR82" s="141"/>
      <c r="BS82" s="142"/>
      <c r="BT82" s="141"/>
      <c r="BU82" s="142"/>
      <c r="BV82" s="141"/>
      <c r="BW82" s="142"/>
      <c r="BX82" s="141"/>
      <c r="BY82" s="142"/>
      <c r="BZ82" s="141"/>
      <c r="CA82" s="142"/>
      <c r="CB82" s="141"/>
      <c r="CC82" s="142"/>
      <c r="CD82" s="141"/>
      <c r="CE82" s="142"/>
      <c r="CF82" s="141"/>
      <c r="CG82" s="142"/>
      <c r="CH82" s="141"/>
      <c r="CI82" s="142"/>
      <c r="CJ82" s="141"/>
      <c r="CK82" s="142"/>
      <c r="CL82" s="141"/>
      <c r="CM82" s="142"/>
      <c r="CN82" s="141"/>
      <c r="CO82" s="142"/>
      <c r="CP82" s="141"/>
      <c r="CQ82" s="142"/>
      <c r="CR82" s="141"/>
      <c r="CS82" s="142"/>
      <c r="CT82" s="141"/>
      <c r="CU82" s="142"/>
      <c r="CV82" s="141"/>
      <c r="CW82" s="142"/>
      <c r="CX82" s="141"/>
      <c r="CY82" s="142"/>
      <c r="CZ82" s="141"/>
      <c r="DA82" s="142"/>
      <c r="DB82" s="141"/>
      <c r="DC82" s="142"/>
      <c r="DD82" s="141"/>
      <c r="DE82" s="142"/>
      <c r="DF82" s="141"/>
      <c r="DG82" s="142"/>
      <c r="DH82" s="141"/>
      <c r="DI82" s="142"/>
      <c r="DJ82" s="141"/>
      <c r="DK82" s="142"/>
      <c r="DL82" s="141"/>
      <c r="DM82" s="142"/>
      <c r="DN82" s="141"/>
      <c r="DO82" s="142"/>
      <c r="DP82" s="141"/>
      <c r="DQ82" s="142"/>
      <c r="DR82" s="141"/>
      <c r="DS82" s="142"/>
      <c r="DT82" s="141"/>
      <c r="DU82" s="142"/>
      <c r="DV82" s="141"/>
      <c r="DW82" s="142"/>
      <c r="DX82" s="141"/>
      <c r="DY82" s="142"/>
      <c r="DZ82" s="141"/>
      <c r="EA82" s="142"/>
      <c r="EB82" s="141"/>
      <c r="EC82" s="142"/>
      <c r="ED82" s="141"/>
      <c r="EE82" s="142"/>
      <c r="EF82" s="141"/>
      <c r="EG82" s="142"/>
      <c r="EH82" s="141"/>
      <c r="EI82" s="142"/>
      <c r="EJ82" s="141"/>
      <c r="EK82" s="142"/>
      <c r="EL82" s="141"/>
      <c r="EM82" s="142"/>
      <c r="EN82" s="141"/>
      <c r="EO82" s="142"/>
      <c r="EP82" s="141"/>
      <c r="EQ82" s="142"/>
      <c r="ER82" s="141"/>
      <c r="ES82" s="142"/>
      <c r="ET82" s="141"/>
      <c r="EU82" s="142"/>
      <c r="EV82" s="141"/>
      <c r="EW82" s="142"/>
      <c r="EX82" s="141"/>
      <c r="EY82" s="142"/>
      <c r="EZ82" s="141"/>
      <c r="FA82" s="142"/>
      <c r="FB82" s="141"/>
      <c r="FC82" s="142"/>
      <c r="FD82" s="141"/>
      <c r="FE82" s="142"/>
      <c r="FF82" s="141"/>
      <c r="FG82" s="142"/>
      <c r="FH82" s="141"/>
      <c r="FI82" s="142"/>
      <c r="FJ82" s="141"/>
      <c r="FK82" s="142"/>
      <c r="FL82" s="141"/>
      <c r="FM82" s="142"/>
      <c r="FN82" s="141"/>
      <c r="FO82" s="142"/>
      <c r="FP82" s="141"/>
      <c r="FQ82" s="142"/>
      <c r="FR82" s="141"/>
      <c r="FS82" s="142"/>
      <c r="FT82" s="141"/>
      <c r="FU82" s="142"/>
      <c r="FV82" s="141"/>
      <c r="FW82" s="142"/>
      <c r="FX82" s="141"/>
      <c r="FY82" s="142"/>
      <c r="FZ82" s="141"/>
      <c r="GA82" s="142"/>
      <c r="GB82" s="141"/>
      <c r="GC82" s="142"/>
      <c r="GD82" s="141"/>
      <c r="GE82" s="142"/>
      <c r="GF82" s="141"/>
      <c r="GG82" s="142"/>
      <c r="GH82" s="141"/>
      <c r="GI82" s="142"/>
      <c r="GJ82" s="141"/>
      <c r="GK82" s="142"/>
      <c r="GL82" s="141"/>
      <c r="GM82" s="142"/>
      <c r="GN82" s="141"/>
      <c r="GO82" s="142"/>
      <c r="GP82" s="141"/>
      <c r="GQ82" s="142"/>
      <c r="GR82" s="141"/>
      <c r="GS82" s="142"/>
      <c r="GT82" s="141"/>
      <c r="GU82" s="142"/>
      <c r="GV82" s="141"/>
      <c r="GW82" s="142"/>
      <c r="GX82" s="141"/>
      <c r="GY82" s="142"/>
      <c r="GZ82" s="141"/>
      <c r="HA82" s="142"/>
    </row>
    <row r="83" spans="1:209" s="13" customFormat="1" ht="56.25" customHeight="1" x14ac:dyDescent="0.2">
      <c r="A83" s="15" t="s">
        <v>176</v>
      </c>
      <c r="B83" s="138" t="s">
        <v>151</v>
      </c>
      <c r="C83" s="139"/>
      <c r="D83" s="16" t="s">
        <v>27</v>
      </c>
      <c r="E83" s="52">
        <f>E38-E74-E47-E58-E72</f>
        <v>117483722</v>
      </c>
      <c r="F83" s="52"/>
      <c r="G83" s="52">
        <f>G38-G74-G47-G58-G72</f>
        <v>117483722</v>
      </c>
      <c r="H83" s="65"/>
      <c r="I83" s="65"/>
      <c r="J83" s="52"/>
      <c r="K83" s="52"/>
    </row>
    <row r="84" spans="1:209" s="47" customFormat="1" ht="44.25" customHeight="1" x14ac:dyDescent="0.2">
      <c r="A84" s="66"/>
      <c r="B84" s="67"/>
      <c r="C84" s="67"/>
      <c r="D84" s="68"/>
      <c r="E84" s="69"/>
      <c r="F84" s="70"/>
      <c r="G84" s="71"/>
      <c r="H84" s="70"/>
      <c r="I84" s="70"/>
      <c r="J84" s="71"/>
      <c r="K84" s="71"/>
    </row>
    <row r="85" spans="1:209" s="47" customFormat="1" ht="44.25" customHeight="1" x14ac:dyDescent="0.2">
      <c r="A85" s="66"/>
      <c r="B85" s="67"/>
      <c r="C85" s="67"/>
      <c r="D85" s="68"/>
      <c r="E85" s="69"/>
      <c r="F85" s="70"/>
      <c r="G85" s="71"/>
      <c r="H85" s="70"/>
      <c r="I85" s="70"/>
      <c r="J85" s="71"/>
      <c r="K85" s="71"/>
    </row>
    <row r="86" spans="1:209" s="4" customFormat="1" ht="30" x14ac:dyDescent="0.4">
      <c r="A86" s="72" t="s">
        <v>153</v>
      </c>
      <c r="B86" s="72"/>
      <c r="C86" s="72"/>
      <c r="D86" s="72" t="s">
        <v>154</v>
      </c>
      <c r="E86" s="72"/>
      <c r="F86" s="72"/>
      <c r="G86" s="72"/>
      <c r="H86" s="72"/>
      <c r="I86" s="72" t="s">
        <v>155</v>
      </c>
      <c r="J86" s="72"/>
      <c r="K86" s="72"/>
    </row>
    <row r="87" spans="1:209" s="4" customFormat="1" ht="30.75" x14ac:dyDescent="0.4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</row>
    <row r="88" spans="1:209" s="76" customFormat="1" ht="40.5" x14ac:dyDescent="0.55000000000000004">
      <c r="A88" s="74" t="s">
        <v>156</v>
      </c>
      <c r="B88" s="75"/>
      <c r="C88" s="75"/>
      <c r="D88" s="74" t="s">
        <v>157</v>
      </c>
      <c r="E88" s="75"/>
      <c r="F88" s="75"/>
      <c r="G88" s="75"/>
      <c r="H88" s="75"/>
      <c r="I88" s="74" t="s">
        <v>158</v>
      </c>
      <c r="J88" s="75"/>
      <c r="K88" s="75"/>
    </row>
    <row r="89" spans="1:209" s="76" customFormat="1" ht="40.5" x14ac:dyDescent="0.55000000000000004">
      <c r="A89" s="75"/>
      <c r="B89" s="75"/>
      <c r="C89" s="75"/>
      <c r="D89" s="75"/>
      <c r="E89" s="75"/>
      <c r="F89" s="75"/>
      <c r="G89" s="75"/>
      <c r="H89" s="75"/>
      <c r="I89" s="74" t="s">
        <v>14</v>
      </c>
      <c r="J89" s="75"/>
      <c r="K89" s="75"/>
    </row>
    <row r="90" spans="1:209" s="76" customFormat="1" ht="40.5" x14ac:dyDescent="0.55000000000000004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</row>
    <row r="91" spans="1:209" s="4" customFormat="1" ht="39" customHeight="1" x14ac:dyDescent="0.5">
      <c r="A91" s="140"/>
      <c r="B91" s="140"/>
      <c r="C91" s="140"/>
      <c r="D91" s="73" t="s">
        <v>159</v>
      </c>
      <c r="E91" s="73"/>
      <c r="F91" s="73"/>
      <c r="G91" s="73"/>
      <c r="H91" s="73"/>
      <c r="I91" s="73"/>
      <c r="J91" s="73"/>
      <c r="K91" s="73"/>
    </row>
    <row r="92" spans="1:209" s="4" customFormat="1" ht="35.25" x14ac:dyDescent="0.5">
      <c r="A92" s="77"/>
      <c r="B92" s="78"/>
      <c r="C92" s="78"/>
      <c r="D92" s="73" t="s">
        <v>160</v>
      </c>
      <c r="E92" s="73"/>
      <c r="F92" s="73"/>
      <c r="G92" s="73"/>
      <c r="H92" s="73"/>
      <c r="I92" s="74" t="s">
        <v>161</v>
      </c>
      <c r="J92" s="73"/>
      <c r="K92" s="73"/>
    </row>
    <row r="93" spans="1:209" s="4" customFormat="1" ht="30.75" x14ac:dyDescent="0.45">
      <c r="A93" s="79"/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1:209" s="4" customFormat="1" ht="30.75" x14ac:dyDescent="0.45">
      <c r="A94" s="80" t="s">
        <v>162</v>
      </c>
      <c r="B94" s="73"/>
      <c r="C94" s="80"/>
      <c r="D94" s="73"/>
      <c r="E94" s="80" t="s">
        <v>162</v>
      </c>
      <c r="F94" s="73"/>
      <c r="G94" s="73"/>
      <c r="H94" s="73"/>
      <c r="I94" s="73"/>
      <c r="J94" s="80" t="s">
        <v>162</v>
      </c>
      <c r="K94" s="73"/>
    </row>
    <row r="95" spans="1:209" s="4" customFormat="1" ht="23.25" x14ac:dyDescent="0.35">
      <c r="A95" s="81"/>
      <c r="B95" s="81"/>
      <c r="C95" s="82"/>
      <c r="D95" s="82"/>
      <c r="E95" s="82"/>
      <c r="F95" s="82"/>
      <c r="G95" s="82"/>
      <c r="H95" s="82"/>
      <c r="I95" s="82"/>
      <c r="J95" s="82"/>
      <c r="K95" s="82"/>
    </row>
    <row r="96" spans="1:209" s="4" customFormat="1" ht="23.25" x14ac:dyDescent="0.35">
      <c r="A96" s="81"/>
      <c r="B96" s="81"/>
      <c r="C96" s="83"/>
      <c r="D96" s="82"/>
      <c r="E96" s="82"/>
      <c r="F96" s="82"/>
      <c r="G96" s="82"/>
      <c r="H96" s="82"/>
      <c r="I96" s="82"/>
      <c r="J96" s="82"/>
      <c r="K96" s="82"/>
    </row>
    <row r="97" spans="1:11" s="4" customFormat="1" ht="15.75" x14ac:dyDescent="0.25">
      <c r="A97" s="84"/>
      <c r="B97" s="84"/>
      <c r="F97" s="85"/>
      <c r="G97" s="85"/>
      <c r="H97" s="85"/>
      <c r="I97" s="85"/>
      <c r="J97" s="85"/>
      <c r="K97" s="85"/>
    </row>
    <row r="98" spans="1:11" s="4" customFormat="1" ht="15.75" x14ac:dyDescent="0.25">
      <c r="A98" s="84"/>
      <c r="B98" s="84"/>
      <c r="F98" s="85"/>
      <c r="G98" s="85"/>
      <c r="H98" s="85"/>
      <c r="I98" s="85"/>
      <c r="J98" s="85"/>
      <c r="K98" s="85"/>
    </row>
    <row r="99" spans="1:11" s="4" customFormat="1" ht="15.75" x14ac:dyDescent="0.25">
      <c r="A99" s="84"/>
      <c r="B99" s="84"/>
      <c r="F99" s="85"/>
      <c r="G99" s="85"/>
      <c r="H99" s="85"/>
      <c r="I99" s="179"/>
      <c r="J99" s="180"/>
      <c r="K99" s="85"/>
    </row>
    <row r="100" spans="1:11" s="4" customFormat="1" ht="15.75" x14ac:dyDescent="0.25">
      <c r="A100" s="84"/>
      <c r="B100" s="84"/>
      <c r="F100" s="85"/>
      <c r="G100" s="85"/>
      <c r="H100" s="85"/>
      <c r="I100" s="85"/>
      <c r="J100" s="85"/>
      <c r="K100" s="85"/>
    </row>
    <row r="101" spans="1:11" s="4" customFormat="1" ht="15.75" x14ac:dyDescent="0.25">
      <c r="A101" s="84"/>
      <c r="B101" s="84"/>
      <c r="C101" s="85"/>
      <c r="D101" s="85"/>
      <c r="E101" s="85"/>
      <c r="F101" s="85"/>
      <c r="G101" s="85"/>
      <c r="H101" s="85"/>
      <c r="I101" s="85"/>
      <c r="J101" s="85"/>
      <c r="K101" s="85"/>
    </row>
    <row r="102" spans="1:11" s="4" customFormat="1" ht="15.75" x14ac:dyDescent="0.25">
      <c r="A102" s="84"/>
      <c r="B102" s="84"/>
      <c r="C102" s="85"/>
      <c r="D102" s="85"/>
      <c r="E102" s="85"/>
      <c r="F102" s="85"/>
      <c r="G102" s="85"/>
      <c r="H102" s="85"/>
      <c r="I102" s="85"/>
      <c r="J102" s="85"/>
      <c r="K102" s="85"/>
    </row>
    <row r="103" spans="1:11" s="4" customFormat="1" ht="15.75" x14ac:dyDescent="0.25">
      <c r="A103" s="84"/>
      <c r="B103" s="84"/>
      <c r="C103" s="85"/>
      <c r="D103" s="85"/>
      <c r="E103" s="85"/>
      <c r="F103" s="85"/>
      <c r="G103" s="85"/>
      <c r="H103" s="85"/>
      <c r="I103" s="85"/>
      <c r="J103" s="85"/>
      <c r="K103" s="85"/>
    </row>
    <row r="104" spans="1:11" s="4" customFormat="1" ht="15.75" x14ac:dyDescent="0.25">
      <c r="A104" s="84"/>
      <c r="B104" s="84"/>
      <c r="C104" s="85"/>
      <c r="D104" s="85"/>
      <c r="E104" s="85"/>
      <c r="F104" s="85"/>
      <c r="G104" s="85"/>
      <c r="H104" s="85"/>
      <c r="I104" s="85"/>
      <c r="J104" s="85"/>
      <c r="K104" s="85"/>
    </row>
    <row r="105" spans="1:11" s="4" customFormat="1" ht="15.75" x14ac:dyDescent="0.25">
      <c r="A105" s="84"/>
      <c r="B105" s="84"/>
      <c r="C105" s="85"/>
      <c r="D105" s="85"/>
      <c r="E105" s="85"/>
      <c r="F105" s="85"/>
      <c r="G105" s="85"/>
      <c r="H105" s="85"/>
      <c r="I105" s="85"/>
      <c r="J105" s="85"/>
      <c r="K105" s="85"/>
    </row>
    <row r="106" spans="1:11" s="4" customFormat="1" ht="15.75" x14ac:dyDescent="0.25">
      <c r="A106" s="84"/>
      <c r="B106" s="84"/>
      <c r="C106" s="85"/>
      <c r="D106" s="85"/>
      <c r="E106" s="85"/>
      <c r="F106" s="85"/>
      <c r="G106" s="85"/>
      <c r="H106" s="85"/>
      <c r="I106" s="85"/>
      <c r="J106" s="85"/>
      <c r="K106" s="85"/>
    </row>
    <row r="107" spans="1:11" s="4" customFormat="1" ht="15.75" x14ac:dyDescent="0.25">
      <c r="A107" s="84"/>
      <c r="B107" s="84"/>
      <c r="C107" s="85"/>
      <c r="D107" s="85"/>
      <c r="E107" s="85"/>
      <c r="F107" s="85"/>
      <c r="G107" s="85"/>
      <c r="H107" s="85"/>
      <c r="I107" s="85"/>
      <c r="J107" s="85"/>
      <c r="K107" s="85"/>
    </row>
    <row r="108" spans="1:11" s="4" customFormat="1" ht="15.75" x14ac:dyDescent="0.25">
      <c r="A108" s="84"/>
      <c r="B108" s="84"/>
      <c r="C108" s="85"/>
      <c r="D108" s="85"/>
      <c r="E108" s="85"/>
      <c r="F108" s="85"/>
      <c r="G108" s="85"/>
      <c r="H108" s="85"/>
      <c r="I108" s="85"/>
      <c r="J108" s="85"/>
      <c r="K108" s="85"/>
    </row>
    <row r="109" spans="1:11" s="4" customFormat="1" ht="15.75" x14ac:dyDescent="0.25">
      <c r="A109" s="84"/>
      <c r="B109" s="84"/>
      <c r="C109" s="85"/>
      <c r="D109" s="85"/>
      <c r="E109" s="85"/>
      <c r="F109" s="85"/>
      <c r="G109" s="85"/>
      <c r="H109" s="85"/>
      <c r="I109" s="85"/>
      <c r="J109" s="85"/>
      <c r="K109" s="85"/>
    </row>
    <row r="110" spans="1:11" s="4" customFormat="1" ht="15.75" x14ac:dyDescent="0.25">
      <c r="A110" s="84"/>
      <c r="B110" s="84"/>
      <c r="C110" s="85"/>
      <c r="D110" s="85"/>
      <c r="E110" s="85"/>
      <c r="F110" s="85"/>
      <c r="G110" s="85"/>
      <c r="H110" s="85"/>
      <c r="I110" s="85"/>
      <c r="J110" s="85"/>
      <c r="K110" s="85"/>
    </row>
    <row r="111" spans="1:11" s="4" customFormat="1" ht="12.75" x14ac:dyDescent="0.2">
      <c r="A111" s="84"/>
      <c r="B111" s="84"/>
    </row>
    <row r="112" spans="1:11" s="4" customFormat="1" ht="12.75" x14ac:dyDescent="0.2">
      <c r="A112" s="84"/>
      <c r="B112" s="84"/>
    </row>
    <row r="113" spans="1:10" s="4" customFormat="1" ht="12.75" x14ac:dyDescent="0.2">
      <c r="A113" s="84"/>
      <c r="B113" s="84"/>
    </row>
    <row r="114" spans="1:10" s="4" customFormat="1" ht="12.75" x14ac:dyDescent="0.2">
      <c r="A114" s="84"/>
      <c r="B114" s="84"/>
      <c r="J114" s="99"/>
    </row>
    <row r="115" spans="1:10" s="4" customFormat="1" ht="12.75" x14ac:dyDescent="0.2">
      <c r="A115" s="84"/>
      <c r="B115" s="84"/>
    </row>
    <row r="116" spans="1:10" s="4" customFormat="1" ht="12.75" x14ac:dyDescent="0.2">
      <c r="A116" s="84"/>
      <c r="B116" s="84"/>
    </row>
    <row r="117" spans="1:10" s="4" customFormat="1" ht="12.75" x14ac:dyDescent="0.2">
      <c r="A117" s="84"/>
      <c r="B117" s="84"/>
    </row>
    <row r="118" spans="1:10" s="4" customFormat="1" ht="12.75" x14ac:dyDescent="0.2">
      <c r="A118" s="84"/>
      <c r="B118" s="84"/>
    </row>
    <row r="119" spans="1:10" s="4" customFormat="1" ht="12.75" x14ac:dyDescent="0.2">
      <c r="A119" s="84"/>
      <c r="B119" s="84"/>
    </row>
    <row r="120" spans="1:10" s="4" customFormat="1" ht="12.75" x14ac:dyDescent="0.2">
      <c r="A120" s="84"/>
      <c r="B120" s="84"/>
    </row>
    <row r="121" spans="1:10" s="4" customFormat="1" ht="12.75" x14ac:dyDescent="0.2">
      <c r="A121" s="84"/>
      <c r="B121" s="84"/>
    </row>
    <row r="122" spans="1:10" s="4" customFormat="1" ht="12.75" x14ac:dyDescent="0.2">
      <c r="A122" s="84"/>
      <c r="B122" s="84"/>
    </row>
    <row r="123" spans="1:10" s="4" customFormat="1" ht="12.75" x14ac:dyDescent="0.2">
      <c r="A123" s="84"/>
      <c r="B123" s="84"/>
    </row>
    <row r="124" spans="1:10" s="4" customFormat="1" ht="12.75" x14ac:dyDescent="0.2">
      <c r="A124" s="84"/>
      <c r="B124" s="84"/>
    </row>
    <row r="125" spans="1:10" s="4" customFormat="1" ht="12.75" x14ac:dyDescent="0.2">
      <c r="A125" s="84"/>
      <c r="B125" s="84"/>
    </row>
    <row r="126" spans="1:10" s="4" customFormat="1" ht="12.75" x14ac:dyDescent="0.2">
      <c r="A126" s="84"/>
      <c r="B126" s="84"/>
    </row>
    <row r="127" spans="1:10" s="4" customFormat="1" ht="12.75" x14ac:dyDescent="0.2">
      <c r="A127" s="84"/>
      <c r="B127" s="84"/>
    </row>
    <row r="128" spans="1:10" s="4" customFormat="1" ht="12.75" x14ac:dyDescent="0.2">
      <c r="A128" s="84"/>
      <c r="B128" s="84"/>
    </row>
    <row r="129" spans="1:2" s="4" customFormat="1" ht="12.75" x14ac:dyDescent="0.2">
      <c r="A129" s="84"/>
      <c r="B129" s="84"/>
    </row>
    <row r="130" spans="1:2" s="4" customFormat="1" ht="12.75" x14ac:dyDescent="0.2">
      <c r="A130" s="84"/>
      <c r="B130" s="84"/>
    </row>
    <row r="131" spans="1:2" s="4" customFormat="1" ht="12.75" x14ac:dyDescent="0.2">
      <c r="A131" s="84"/>
      <c r="B131" s="84"/>
    </row>
    <row r="132" spans="1:2" s="4" customFormat="1" ht="12.75" x14ac:dyDescent="0.2">
      <c r="A132" s="84"/>
      <c r="B132" s="84"/>
    </row>
    <row r="133" spans="1:2" s="4" customFormat="1" ht="12.75" x14ac:dyDescent="0.2">
      <c r="A133" s="84"/>
      <c r="B133" s="84"/>
    </row>
    <row r="134" spans="1:2" s="4" customFormat="1" ht="12.75" x14ac:dyDescent="0.2">
      <c r="A134" s="84"/>
      <c r="B134" s="84"/>
    </row>
    <row r="135" spans="1:2" s="4" customFormat="1" ht="12.75" x14ac:dyDescent="0.2">
      <c r="A135" s="84"/>
      <c r="B135" s="84"/>
    </row>
    <row r="136" spans="1:2" s="4" customFormat="1" ht="12.75" x14ac:dyDescent="0.2">
      <c r="A136" s="84"/>
      <c r="B136" s="84"/>
    </row>
    <row r="137" spans="1:2" s="4" customFormat="1" ht="12.75" x14ac:dyDescent="0.2">
      <c r="A137" s="84"/>
      <c r="B137" s="84"/>
    </row>
    <row r="138" spans="1:2" s="4" customFormat="1" ht="12.75" x14ac:dyDescent="0.2">
      <c r="A138" s="84"/>
      <c r="B138" s="84"/>
    </row>
    <row r="139" spans="1:2" s="4" customFormat="1" ht="12.75" x14ac:dyDescent="0.2">
      <c r="A139" s="84"/>
      <c r="B139" s="84"/>
    </row>
    <row r="140" spans="1:2" s="4" customFormat="1" ht="12.75" x14ac:dyDescent="0.2">
      <c r="A140" s="84"/>
      <c r="B140" s="84"/>
    </row>
    <row r="141" spans="1:2" s="4" customFormat="1" ht="12.75" x14ac:dyDescent="0.2">
      <c r="A141" s="84"/>
      <c r="B141" s="84"/>
    </row>
    <row r="142" spans="1:2" s="4" customFormat="1" ht="12.75" x14ac:dyDescent="0.2">
      <c r="A142" s="84"/>
      <c r="B142" s="84"/>
    </row>
    <row r="143" spans="1:2" s="4" customFormat="1" ht="12.75" x14ac:dyDescent="0.2">
      <c r="A143" s="84"/>
      <c r="B143" s="84"/>
    </row>
    <row r="144" spans="1:2" s="4" customFormat="1" ht="12.75" x14ac:dyDescent="0.2">
      <c r="A144" s="84"/>
      <c r="B144" s="84"/>
    </row>
    <row r="145" spans="1:2" s="4" customFormat="1" ht="12.75" x14ac:dyDescent="0.2">
      <c r="A145" s="84"/>
      <c r="B145" s="84"/>
    </row>
    <row r="146" spans="1:2" s="4" customFormat="1" ht="12.75" x14ac:dyDescent="0.2">
      <c r="A146" s="84"/>
      <c r="B146" s="84"/>
    </row>
    <row r="147" spans="1:2" s="4" customFormat="1" ht="12.75" x14ac:dyDescent="0.2">
      <c r="A147" s="84"/>
      <c r="B147" s="84"/>
    </row>
    <row r="148" spans="1:2" s="4" customFormat="1" ht="12.75" x14ac:dyDescent="0.2">
      <c r="A148" s="84"/>
      <c r="B148" s="84"/>
    </row>
    <row r="149" spans="1:2" s="4" customFormat="1" ht="12.75" x14ac:dyDescent="0.2">
      <c r="A149" s="84"/>
      <c r="B149" s="84"/>
    </row>
    <row r="150" spans="1:2" s="4" customFormat="1" ht="12.75" x14ac:dyDescent="0.2">
      <c r="A150" s="84"/>
      <c r="B150" s="84"/>
    </row>
    <row r="151" spans="1:2" s="4" customFormat="1" ht="12.75" x14ac:dyDescent="0.2">
      <c r="A151" s="84"/>
      <c r="B151" s="84"/>
    </row>
    <row r="152" spans="1:2" s="4" customFormat="1" ht="12.75" x14ac:dyDescent="0.2">
      <c r="A152" s="84"/>
      <c r="B152" s="84"/>
    </row>
    <row r="153" spans="1:2" s="4" customFormat="1" ht="12.75" x14ac:dyDescent="0.2">
      <c r="A153" s="84"/>
      <c r="B153" s="84"/>
    </row>
    <row r="154" spans="1:2" s="4" customFormat="1" ht="12.75" x14ac:dyDescent="0.2">
      <c r="A154" s="84"/>
      <c r="B154" s="84"/>
    </row>
    <row r="155" spans="1:2" s="4" customFormat="1" ht="12.75" x14ac:dyDescent="0.2">
      <c r="A155" s="84"/>
      <c r="B155" s="84"/>
    </row>
    <row r="156" spans="1:2" s="4" customFormat="1" ht="12.75" x14ac:dyDescent="0.2">
      <c r="A156" s="84"/>
      <c r="B156" s="84"/>
    </row>
    <row r="157" spans="1:2" s="4" customFormat="1" ht="12.75" x14ac:dyDescent="0.2">
      <c r="A157" s="84"/>
      <c r="B157" s="84"/>
    </row>
    <row r="158" spans="1:2" s="4" customFormat="1" ht="12.75" x14ac:dyDescent="0.2">
      <c r="A158" s="84"/>
      <c r="B158" s="84"/>
    </row>
    <row r="159" spans="1:2" s="4" customFormat="1" ht="12.75" x14ac:dyDescent="0.2">
      <c r="A159" s="84"/>
      <c r="B159" s="84"/>
    </row>
    <row r="160" spans="1:2" s="4" customFormat="1" ht="12.75" x14ac:dyDescent="0.2">
      <c r="A160" s="84"/>
      <c r="B160" s="84"/>
    </row>
    <row r="161" spans="1:2" s="4" customFormat="1" ht="12.75" x14ac:dyDescent="0.2">
      <c r="A161" s="84"/>
      <c r="B161" s="84"/>
    </row>
    <row r="162" spans="1:2" s="4" customFormat="1" ht="12.75" x14ac:dyDescent="0.2">
      <c r="A162" s="84"/>
      <c r="B162" s="84"/>
    </row>
    <row r="163" spans="1:2" s="4" customFormat="1" ht="12.75" x14ac:dyDescent="0.2">
      <c r="A163" s="84"/>
      <c r="B163" s="84"/>
    </row>
    <row r="164" spans="1:2" s="4" customFormat="1" ht="12.75" x14ac:dyDescent="0.2">
      <c r="A164" s="84"/>
      <c r="B164" s="84"/>
    </row>
    <row r="165" spans="1:2" s="4" customFormat="1" ht="12.75" x14ac:dyDescent="0.2">
      <c r="A165" s="84"/>
      <c r="B165" s="84"/>
    </row>
    <row r="166" spans="1:2" s="4" customFormat="1" ht="12.75" x14ac:dyDescent="0.2">
      <c r="A166" s="84"/>
      <c r="B166" s="84"/>
    </row>
    <row r="167" spans="1:2" s="4" customFormat="1" ht="12.75" x14ac:dyDescent="0.2">
      <c r="A167" s="84"/>
      <c r="B167" s="84"/>
    </row>
    <row r="168" spans="1:2" s="4" customFormat="1" ht="12.75" x14ac:dyDescent="0.2">
      <c r="A168" s="84"/>
      <c r="B168" s="84"/>
    </row>
    <row r="169" spans="1:2" s="4" customFormat="1" ht="12.75" x14ac:dyDescent="0.2">
      <c r="A169" s="84"/>
      <c r="B169" s="84"/>
    </row>
    <row r="170" spans="1:2" s="4" customFormat="1" ht="12.75" x14ac:dyDescent="0.2">
      <c r="A170" s="84"/>
      <c r="B170" s="84"/>
    </row>
    <row r="171" spans="1:2" s="4" customFormat="1" ht="12.75" x14ac:dyDescent="0.2">
      <c r="A171" s="84"/>
      <c r="B171" s="84"/>
    </row>
    <row r="172" spans="1:2" s="4" customFormat="1" ht="12.75" x14ac:dyDescent="0.2">
      <c r="A172" s="84"/>
      <c r="B172" s="84"/>
    </row>
    <row r="173" spans="1:2" s="4" customFormat="1" ht="12.75" x14ac:dyDescent="0.2">
      <c r="A173" s="84"/>
      <c r="B173" s="84"/>
    </row>
    <row r="174" spans="1:2" s="4" customFormat="1" ht="12.75" x14ac:dyDescent="0.2">
      <c r="A174" s="84"/>
      <c r="B174" s="84"/>
    </row>
    <row r="175" spans="1:2" s="4" customFormat="1" ht="12.75" x14ac:dyDescent="0.2">
      <c r="A175" s="84"/>
      <c r="B175" s="84"/>
    </row>
    <row r="176" spans="1:2" s="4" customFormat="1" ht="12.75" x14ac:dyDescent="0.2">
      <c r="A176" s="84"/>
      <c r="B176" s="84"/>
    </row>
    <row r="177" spans="1:2" s="4" customFormat="1" ht="12.75" x14ac:dyDescent="0.2">
      <c r="A177" s="84"/>
      <c r="B177" s="84"/>
    </row>
    <row r="178" spans="1:2" s="4" customFormat="1" ht="12.75" x14ac:dyDescent="0.2">
      <c r="A178" s="84"/>
      <c r="B178" s="84"/>
    </row>
    <row r="179" spans="1:2" s="4" customFormat="1" ht="12.75" x14ac:dyDescent="0.2">
      <c r="A179" s="84"/>
      <c r="B179" s="84"/>
    </row>
    <row r="180" spans="1:2" s="4" customFormat="1" ht="12.75" x14ac:dyDescent="0.2">
      <c r="A180" s="84"/>
      <c r="B180" s="84"/>
    </row>
    <row r="181" spans="1:2" s="4" customFormat="1" ht="12.75" x14ac:dyDescent="0.2">
      <c r="A181" s="84"/>
      <c r="B181" s="84"/>
    </row>
    <row r="182" spans="1:2" s="4" customFormat="1" ht="12.75" x14ac:dyDescent="0.2">
      <c r="A182" s="84"/>
      <c r="B182" s="84"/>
    </row>
    <row r="183" spans="1:2" s="4" customFormat="1" ht="12.75" x14ac:dyDescent="0.2">
      <c r="A183" s="84"/>
      <c r="B183" s="84"/>
    </row>
    <row r="184" spans="1:2" s="4" customFormat="1" ht="12.75" x14ac:dyDescent="0.2">
      <c r="A184" s="84"/>
      <c r="B184" s="84"/>
    </row>
    <row r="185" spans="1:2" s="4" customFormat="1" ht="12.75" x14ac:dyDescent="0.2">
      <c r="A185" s="84"/>
      <c r="B185" s="84"/>
    </row>
    <row r="186" spans="1:2" s="4" customFormat="1" ht="12.75" x14ac:dyDescent="0.2">
      <c r="A186" s="84"/>
      <c r="B186" s="84"/>
    </row>
    <row r="187" spans="1:2" s="4" customFormat="1" ht="12.75" x14ac:dyDescent="0.2">
      <c r="A187" s="84"/>
      <c r="B187" s="84"/>
    </row>
    <row r="188" spans="1:2" s="4" customFormat="1" ht="12.75" x14ac:dyDescent="0.2">
      <c r="A188" s="84"/>
      <c r="B188" s="84"/>
    </row>
    <row r="189" spans="1:2" s="4" customFormat="1" ht="12.75" x14ac:dyDescent="0.2">
      <c r="A189" s="84"/>
      <c r="B189" s="84"/>
    </row>
    <row r="190" spans="1:2" s="4" customFormat="1" ht="12.75" x14ac:dyDescent="0.2">
      <c r="A190" s="84"/>
      <c r="B190" s="84"/>
    </row>
    <row r="191" spans="1:2" s="4" customFormat="1" ht="12.75" x14ac:dyDescent="0.2">
      <c r="A191" s="84"/>
      <c r="B191" s="84"/>
    </row>
    <row r="192" spans="1:2" s="4" customFormat="1" ht="12.75" x14ac:dyDescent="0.2">
      <c r="A192" s="84"/>
      <c r="B192" s="84"/>
    </row>
    <row r="193" spans="1:2" s="4" customFormat="1" ht="12.75" x14ac:dyDescent="0.2">
      <c r="A193" s="84"/>
      <c r="B193" s="84"/>
    </row>
    <row r="194" spans="1:2" s="4" customFormat="1" ht="12.75" x14ac:dyDescent="0.2">
      <c r="A194" s="84"/>
      <c r="B194" s="84"/>
    </row>
    <row r="195" spans="1:2" s="4" customFormat="1" ht="12.75" x14ac:dyDescent="0.2">
      <c r="A195" s="84"/>
      <c r="B195" s="84"/>
    </row>
    <row r="196" spans="1:2" s="4" customFormat="1" ht="12.75" x14ac:dyDescent="0.2">
      <c r="A196" s="84"/>
      <c r="B196" s="84"/>
    </row>
    <row r="197" spans="1:2" s="4" customFormat="1" ht="12.75" x14ac:dyDescent="0.2">
      <c r="A197" s="84"/>
      <c r="B197" s="84"/>
    </row>
    <row r="198" spans="1:2" s="4" customFormat="1" ht="12.75" x14ac:dyDescent="0.2">
      <c r="A198" s="84"/>
      <c r="B198" s="84"/>
    </row>
    <row r="199" spans="1:2" s="4" customFormat="1" ht="12.75" x14ac:dyDescent="0.2">
      <c r="A199" s="84"/>
      <c r="B199" s="84"/>
    </row>
    <row r="200" spans="1:2" s="4" customFormat="1" ht="12.75" x14ac:dyDescent="0.2">
      <c r="A200" s="84"/>
      <c r="B200" s="84"/>
    </row>
    <row r="201" spans="1:2" s="4" customFormat="1" ht="12.75" x14ac:dyDescent="0.2">
      <c r="A201" s="84"/>
      <c r="B201" s="84"/>
    </row>
    <row r="202" spans="1:2" s="4" customFormat="1" ht="12.75" x14ac:dyDescent="0.2">
      <c r="A202" s="84"/>
      <c r="B202" s="84"/>
    </row>
    <row r="203" spans="1:2" s="4" customFormat="1" ht="12.75" x14ac:dyDescent="0.2">
      <c r="A203" s="84"/>
      <c r="B203" s="84"/>
    </row>
    <row r="204" spans="1:2" s="4" customFormat="1" ht="12.75" x14ac:dyDescent="0.2">
      <c r="A204" s="84"/>
      <c r="B204" s="84"/>
    </row>
    <row r="205" spans="1:2" s="4" customFormat="1" ht="12.75" x14ac:dyDescent="0.2">
      <c r="A205" s="84"/>
      <c r="B205" s="84"/>
    </row>
    <row r="206" spans="1:2" s="4" customFormat="1" ht="12.75" x14ac:dyDescent="0.2">
      <c r="A206" s="84"/>
      <c r="B206" s="84"/>
    </row>
    <row r="207" spans="1:2" s="4" customFormat="1" ht="12.75" x14ac:dyDescent="0.2">
      <c r="A207" s="84"/>
      <c r="B207" s="84"/>
    </row>
    <row r="208" spans="1:2" s="4" customFormat="1" ht="12.75" x14ac:dyDescent="0.2">
      <c r="A208" s="84"/>
      <c r="B208" s="84"/>
    </row>
    <row r="209" spans="1:2" s="4" customFormat="1" ht="12.75" x14ac:dyDescent="0.2">
      <c r="A209" s="84"/>
      <c r="B209" s="84"/>
    </row>
    <row r="210" spans="1:2" s="4" customFormat="1" ht="12.75" x14ac:dyDescent="0.2">
      <c r="A210" s="84"/>
      <c r="B210" s="84"/>
    </row>
    <row r="211" spans="1:2" s="4" customFormat="1" ht="12.75" x14ac:dyDescent="0.2">
      <c r="A211" s="84"/>
      <c r="B211" s="84"/>
    </row>
    <row r="212" spans="1:2" s="4" customFormat="1" ht="12.75" x14ac:dyDescent="0.2">
      <c r="A212" s="84"/>
      <c r="B212" s="84"/>
    </row>
    <row r="213" spans="1:2" s="4" customFormat="1" ht="12.75" x14ac:dyDescent="0.2">
      <c r="A213" s="84"/>
      <c r="B213" s="84"/>
    </row>
    <row r="214" spans="1:2" s="4" customFormat="1" ht="12.75" x14ac:dyDescent="0.2">
      <c r="A214" s="84"/>
      <c r="B214" s="84"/>
    </row>
    <row r="215" spans="1:2" s="4" customFormat="1" ht="12.75" x14ac:dyDescent="0.2">
      <c r="A215" s="84"/>
      <c r="B215" s="84"/>
    </row>
    <row r="216" spans="1:2" s="4" customFormat="1" ht="12.75" x14ac:dyDescent="0.2">
      <c r="A216" s="84"/>
      <c r="B216" s="84"/>
    </row>
    <row r="217" spans="1:2" s="4" customFormat="1" ht="12.75" x14ac:dyDescent="0.2">
      <c r="A217" s="84"/>
      <c r="B217" s="84"/>
    </row>
    <row r="218" spans="1:2" s="4" customFormat="1" ht="12.75" x14ac:dyDescent="0.2">
      <c r="A218" s="84"/>
      <c r="B218" s="84"/>
    </row>
    <row r="219" spans="1:2" s="4" customFormat="1" ht="12.75" x14ac:dyDescent="0.2">
      <c r="A219" s="84"/>
      <c r="B219" s="84"/>
    </row>
    <row r="220" spans="1:2" s="4" customFormat="1" ht="12.75" x14ac:dyDescent="0.2">
      <c r="A220" s="84"/>
      <c r="B220" s="84"/>
    </row>
    <row r="221" spans="1:2" s="4" customFormat="1" ht="12.75" x14ac:dyDescent="0.2">
      <c r="A221" s="84"/>
      <c r="B221" s="84"/>
    </row>
    <row r="222" spans="1:2" s="4" customFormat="1" ht="12.75" x14ac:dyDescent="0.2">
      <c r="A222" s="84"/>
      <c r="B222" s="84"/>
    </row>
    <row r="223" spans="1:2" s="4" customFormat="1" ht="12.75" x14ac:dyDescent="0.2">
      <c r="A223" s="84"/>
      <c r="B223" s="84"/>
    </row>
    <row r="224" spans="1:2" s="4" customFormat="1" ht="12.75" x14ac:dyDescent="0.2">
      <c r="A224" s="84"/>
      <c r="B224" s="84"/>
    </row>
    <row r="225" spans="1:2" s="4" customFormat="1" ht="12.75" x14ac:dyDescent="0.2">
      <c r="A225" s="84"/>
      <c r="B225" s="84"/>
    </row>
    <row r="226" spans="1:2" s="4" customFormat="1" ht="12.75" x14ac:dyDescent="0.2">
      <c r="A226" s="84"/>
      <c r="B226" s="84"/>
    </row>
    <row r="227" spans="1:2" s="4" customFormat="1" ht="12.75" x14ac:dyDescent="0.2">
      <c r="A227" s="84"/>
      <c r="B227" s="84"/>
    </row>
    <row r="228" spans="1:2" s="4" customFormat="1" ht="12.75" x14ac:dyDescent="0.2">
      <c r="A228" s="84"/>
      <c r="B228" s="84"/>
    </row>
    <row r="229" spans="1:2" s="4" customFormat="1" ht="12.75" x14ac:dyDescent="0.2">
      <c r="A229" s="84"/>
      <c r="B229" s="84"/>
    </row>
    <row r="230" spans="1:2" s="4" customFormat="1" ht="12.75" x14ac:dyDescent="0.2">
      <c r="A230" s="84"/>
      <c r="B230" s="84"/>
    </row>
    <row r="231" spans="1:2" s="4" customFormat="1" ht="12.75" x14ac:dyDescent="0.2">
      <c r="A231" s="84"/>
      <c r="B231" s="84"/>
    </row>
    <row r="232" spans="1:2" s="4" customFormat="1" ht="12.75" x14ac:dyDescent="0.2">
      <c r="A232" s="84"/>
      <c r="B232" s="84"/>
    </row>
    <row r="233" spans="1:2" s="4" customFormat="1" ht="12.75" x14ac:dyDescent="0.2">
      <c r="A233" s="84"/>
      <c r="B233" s="84"/>
    </row>
    <row r="234" spans="1:2" s="4" customFormat="1" ht="12.75" x14ac:dyDescent="0.2">
      <c r="A234" s="84"/>
      <c r="B234" s="84"/>
    </row>
    <row r="235" spans="1:2" s="4" customFormat="1" ht="12.75" x14ac:dyDescent="0.2">
      <c r="A235" s="84"/>
      <c r="B235" s="84"/>
    </row>
    <row r="236" spans="1:2" s="4" customFormat="1" ht="12.75" x14ac:dyDescent="0.2">
      <c r="A236" s="84"/>
      <c r="B236" s="84"/>
    </row>
    <row r="237" spans="1:2" s="4" customFormat="1" ht="12.75" x14ac:dyDescent="0.2">
      <c r="A237" s="84"/>
      <c r="B237" s="84"/>
    </row>
    <row r="238" spans="1:2" s="4" customFormat="1" ht="12.75" x14ac:dyDescent="0.2">
      <c r="A238" s="84"/>
      <c r="B238" s="84"/>
    </row>
    <row r="239" spans="1:2" s="4" customFormat="1" ht="12.75" x14ac:dyDescent="0.2">
      <c r="A239" s="84"/>
      <c r="B239" s="84"/>
    </row>
    <row r="240" spans="1:2" s="4" customFormat="1" ht="12.75" x14ac:dyDescent="0.2">
      <c r="A240" s="84"/>
      <c r="B240" s="84"/>
    </row>
    <row r="241" spans="1:2" s="4" customFormat="1" ht="12.75" x14ac:dyDescent="0.2">
      <c r="A241" s="84"/>
      <c r="B241" s="84"/>
    </row>
    <row r="242" spans="1:2" s="4" customFormat="1" ht="12.75" x14ac:dyDescent="0.2">
      <c r="A242" s="84"/>
      <c r="B242" s="84"/>
    </row>
    <row r="243" spans="1:2" s="4" customFormat="1" ht="12.75" x14ac:dyDescent="0.2">
      <c r="A243" s="84"/>
      <c r="B243" s="84"/>
    </row>
    <row r="244" spans="1:2" s="4" customFormat="1" ht="12.75" x14ac:dyDescent="0.2">
      <c r="A244" s="84"/>
      <c r="B244" s="84"/>
    </row>
    <row r="245" spans="1:2" s="4" customFormat="1" ht="12.75" x14ac:dyDescent="0.2">
      <c r="A245" s="84"/>
      <c r="B245" s="84"/>
    </row>
    <row r="246" spans="1:2" s="4" customFormat="1" ht="12.75" x14ac:dyDescent="0.2">
      <c r="A246" s="84"/>
      <c r="B246" s="84"/>
    </row>
    <row r="247" spans="1:2" s="4" customFormat="1" ht="12.75" x14ac:dyDescent="0.2">
      <c r="A247" s="84"/>
      <c r="B247" s="84"/>
    </row>
    <row r="248" spans="1:2" s="4" customFormat="1" ht="12.75" x14ac:dyDescent="0.2">
      <c r="A248" s="84"/>
      <c r="B248" s="84"/>
    </row>
    <row r="249" spans="1:2" s="4" customFormat="1" ht="12.75" x14ac:dyDescent="0.2">
      <c r="A249" s="84"/>
      <c r="B249" s="84"/>
    </row>
    <row r="250" spans="1:2" s="4" customFormat="1" ht="12.75" x14ac:dyDescent="0.2">
      <c r="A250" s="84"/>
      <c r="B250" s="84"/>
    </row>
    <row r="251" spans="1:2" s="4" customFormat="1" ht="12.75" x14ac:dyDescent="0.2">
      <c r="A251" s="84"/>
      <c r="B251" s="84"/>
    </row>
    <row r="252" spans="1:2" s="4" customFormat="1" ht="12.75" x14ac:dyDescent="0.2">
      <c r="A252" s="84"/>
      <c r="B252" s="84"/>
    </row>
    <row r="253" spans="1:2" s="4" customFormat="1" ht="12.75" x14ac:dyDescent="0.2">
      <c r="A253" s="84"/>
      <c r="B253" s="84"/>
    </row>
    <row r="254" spans="1:2" s="4" customFormat="1" ht="12.75" x14ac:dyDescent="0.2">
      <c r="A254" s="84"/>
      <c r="B254" s="84"/>
    </row>
    <row r="255" spans="1:2" s="4" customFormat="1" ht="12.75" x14ac:dyDescent="0.2">
      <c r="A255" s="84"/>
      <c r="B255" s="84"/>
    </row>
    <row r="256" spans="1:2" s="4" customFormat="1" ht="12.75" x14ac:dyDescent="0.2">
      <c r="A256" s="84"/>
      <c r="B256" s="84"/>
    </row>
    <row r="257" spans="1:2" s="4" customFormat="1" ht="12.75" x14ac:dyDescent="0.2">
      <c r="A257" s="84"/>
      <c r="B257" s="84"/>
    </row>
    <row r="258" spans="1:2" s="4" customFormat="1" ht="12.75" x14ac:dyDescent="0.2">
      <c r="A258" s="84"/>
      <c r="B258" s="84"/>
    </row>
    <row r="259" spans="1:2" s="4" customFormat="1" ht="12.75" x14ac:dyDescent="0.2">
      <c r="A259" s="84"/>
      <c r="B259" s="84"/>
    </row>
    <row r="260" spans="1:2" s="4" customFormat="1" ht="12.75" x14ac:dyDescent="0.2">
      <c r="A260" s="84"/>
      <c r="B260" s="84"/>
    </row>
    <row r="261" spans="1:2" s="4" customFormat="1" ht="12.75" x14ac:dyDescent="0.2">
      <c r="A261" s="84"/>
      <c r="B261" s="84"/>
    </row>
    <row r="262" spans="1:2" s="4" customFormat="1" ht="12.75" x14ac:dyDescent="0.2">
      <c r="A262" s="84"/>
      <c r="B262" s="84"/>
    </row>
    <row r="263" spans="1:2" s="4" customFormat="1" ht="12.75" x14ac:dyDescent="0.2">
      <c r="A263" s="84"/>
      <c r="B263" s="84"/>
    </row>
    <row r="264" spans="1:2" s="4" customFormat="1" ht="12.75" x14ac:dyDescent="0.2">
      <c r="A264" s="84"/>
      <c r="B264" s="84"/>
    </row>
    <row r="265" spans="1:2" s="4" customFormat="1" ht="12.75" x14ac:dyDescent="0.2">
      <c r="A265" s="84"/>
      <c r="B265" s="84"/>
    </row>
    <row r="266" spans="1:2" s="4" customFormat="1" ht="12.75" x14ac:dyDescent="0.2">
      <c r="A266" s="84"/>
      <c r="B266" s="84"/>
    </row>
    <row r="267" spans="1:2" s="4" customFormat="1" ht="12.75" x14ac:dyDescent="0.2">
      <c r="A267" s="84"/>
      <c r="B267" s="84"/>
    </row>
    <row r="268" spans="1:2" s="4" customFormat="1" ht="12.75" x14ac:dyDescent="0.2">
      <c r="A268" s="84"/>
      <c r="B268" s="84"/>
    </row>
    <row r="269" spans="1:2" s="4" customFormat="1" ht="12.75" x14ac:dyDescent="0.2">
      <c r="A269" s="84"/>
      <c r="B269" s="84"/>
    </row>
    <row r="270" spans="1:2" s="4" customFormat="1" ht="12.75" x14ac:dyDescent="0.2">
      <c r="A270" s="84"/>
      <c r="B270" s="84"/>
    </row>
    <row r="271" spans="1:2" s="4" customFormat="1" ht="12.75" x14ac:dyDescent="0.2">
      <c r="A271" s="84"/>
      <c r="B271" s="84"/>
    </row>
    <row r="272" spans="1:2" s="4" customFormat="1" ht="12.75" x14ac:dyDescent="0.2">
      <c r="A272" s="84"/>
      <c r="B272" s="84"/>
    </row>
    <row r="273" spans="1:2" s="4" customFormat="1" ht="12.75" x14ac:dyDescent="0.2">
      <c r="A273" s="84"/>
      <c r="B273" s="84"/>
    </row>
    <row r="274" spans="1:2" s="4" customFormat="1" ht="12.75" x14ac:dyDescent="0.2">
      <c r="A274" s="84"/>
      <c r="B274" s="84"/>
    </row>
    <row r="275" spans="1:2" s="4" customFormat="1" ht="12.75" x14ac:dyDescent="0.2">
      <c r="A275" s="84"/>
      <c r="B275" s="84"/>
    </row>
    <row r="276" spans="1:2" s="4" customFormat="1" ht="12.75" x14ac:dyDescent="0.2">
      <c r="A276" s="84"/>
      <c r="B276" s="84"/>
    </row>
    <row r="277" spans="1:2" s="4" customFormat="1" ht="12.75" x14ac:dyDescent="0.2">
      <c r="A277" s="84"/>
      <c r="B277" s="84"/>
    </row>
    <row r="278" spans="1:2" s="4" customFormat="1" ht="12.75" x14ac:dyDescent="0.2">
      <c r="A278" s="84"/>
      <c r="B278" s="84"/>
    </row>
    <row r="279" spans="1:2" s="4" customFormat="1" ht="12.75" x14ac:dyDescent="0.2">
      <c r="A279" s="84"/>
      <c r="B279" s="84"/>
    </row>
    <row r="280" spans="1:2" s="4" customFormat="1" ht="12.75" x14ac:dyDescent="0.2">
      <c r="A280" s="84"/>
      <c r="B280" s="84"/>
    </row>
    <row r="281" spans="1:2" s="4" customFormat="1" ht="12.75" x14ac:dyDescent="0.2">
      <c r="A281" s="84"/>
      <c r="B281" s="84"/>
    </row>
    <row r="282" spans="1:2" s="4" customFormat="1" ht="12.75" x14ac:dyDescent="0.2">
      <c r="A282" s="84"/>
      <c r="B282" s="84"/>
    </row>
    <row r="283" spans="1:2" s="4" customFormat="1" ht="12.75" x14ac:dyDescent="0.2">
      <c r="A283" s="84"/>
      <c r="B283" s="84"/>
    </row>
    <row r="284" spans="1:2" s="4" customFormat="1" ht="12.75" x14ac:dyDescent="0.2">
      <c r="A284" s="84"/>
      <c r="B284" s="84"/>
    </row>
    <row r="285" spans="1:2" s="4" customFormat="1" ht="12.75" x14ac:dyDescent="0.2">
      <c r="A285" s="84"/>
      <c r="B285" s="84"/>
    </row>
    <row r="286" spans="1:2" s="4" customFormat="1" ht="12.75" x14ac:dyDescent="0.2">
      <c r="A286" s="84"/>
      <c r="B286" s="84"/>
    </row>
    <row r="287" spans="1:2" s="4" customFormat="1" ht="12.75" x14ac:dyDescent="0.2">
      <c r="A287" s="84"/>
      <c r="B287" s="84"/>
    </row>
    <row r="288" spans="1:2" s="4" customFormat="1" ht="12.75" x14ac:dyDescent="0.2">
      <c r="A288" s="84"/>
      <c r="B288" s="84"/>
    </row>
    <row r="289" spans="1:2" s="4" customFormat="1" ht="12.75" x14ac:dyDescent="0.2">
      <c r="A289" s="84"/>
      <c r="B289" s="84"/>
    </row>
    <row r="290" spans="1:2" s="4" customFormat="1" ht="12.75" x14ac:dyDescent="0.2">
      <c r="A290" s="84"/>
      <c r="B290" s="84"/>
    </row>
    <row r="291" spans="1:2" s="4" customFormat="1" ht="12.75" x14ac:dyDescent="0.2">
      <c r="A291" s="84"/>
      <c r="B291" s="84"/>
    </row>
    <row r="292" spans="1:2" s="4" customFormat="1" ht="12.75" x14ac:dyDescent="0.2">
      <c r="A292" s="84"/>
      <c r="B292" s="84"/>
    </row>
    <row r="293" spans="1:2" s="4" customFormat="1" ht="12.75" x14ac:dyDescent="0.2">
      <c r="A293" s="84"/>
      <c r="B293" s="84"/>
    </row>
    <row r="294" spans="1:2" s="4" customFormat="1" ht="12.75" x14ac:dyDescent="0.2">
      <c r="A294" s="84"/>
      <c r="B294" s="84"/>
    </row>
    <row r="295" spans="1:2" s="4" customFormat="1" ht="12.75" x14ac:dyDescent="0.2">
      <c r="A295" s="84"/>
      <c r="B295" s="84"/>
    </row>
    <row r="296" spans="1:2" s="4" customFormat="1" ht="12.75" x14ac:dyDescent="0.2">
      <c r="A296" s="84"/>
      <c r="B296" s="84"/>
    </row>
    <row r="297" spans="1:2" s="4" customFormat="1" ht="12.75" x14ac:dyDescent="0.2">
      <c r="A297" s="84"/>
      <c r="B297" s="84"/>
    </row>
    <row r="298" spans="1:2" s="4" customFormat="1" ht="12.75" x14ac:dyDescent="0.2">
      <c r="A298" s="84"/>
      <c r="B298" s="84"/>
    </row>
    <row r="299" spans="1:2" s="4" customFormat="1" ht="12.75" x14ac:dyDescent="0.2">
      <c r="A299" s="84"/>
      <c r="B299" s="84"/>
    </row>
    <row r="300" spans="1:2" s="4" customFormat="1" ht="12.75" x14ac:dyDescent="0.2">
      <c r="A300" s="84"/>
      <c r="B300" s="84"/>
    </row>
    <row r="301" spans="1:2" x14ac:dyDescent="0.25">
      <c r="A301" s="100"/>
      <c r="B301" s="100"/>
    </row>
    <row r="302" spans="1:2" x14ac:dyDescent="0.25">
      <c r="A302" s="100"/>
      <c r="B302" s="100"/>
    </row>
    <row r="303" spans="1:2" x14ac:dyDescent="0.25">
      <c r="A303" s="100"/>
      <c r="B303" s="100"/>
    </row>
    <row r="304" spans="1:2" x14ac:dyDescent="0.25">
      <c r="A304" s="100"/>
      <c r="B304" s="100"/>
    </row>
    <row r="305" spans="1:2" x14ac:dyDescent="0.25">
      <c r="A305" s="100"/>
      <c r="B305" s="100"/>
    </row>
    <row r="306" spans="1:2" x14ac:dyDescent="0.25">
      <c r="A306" s="100"/>
      <c r="B306" s="100"/>
    </row>
    <row r="307" spans="1:2" x14ac:dyDescent="0.25">
      <c r="A307" s="100"/>
      <c r="B307" s="100"/>
    </row>
    <row r="308" spans="1:2" x14ac:dyDescent="0.25">
      <c r="A308" s="100"/>
      <c r="B308" s="100"/>
    </row>
    <row r="309" spans="1:2" x14ac:dyDescent="0.25">
      <c r="A309" s="100"/>
      <c r="B309" s="100"/>
    </row>
    <row r="310" spans="1:2" x14ac:dyDescent="0.25">
      <c r="A310" s="100"/>
      <c r="B310" s="100"/>
    </row>
    <row r="311" spans="1:2" x14ac:dyDescent="0.25">
      <c r="A311" s="100"/>
      <c r="B311" s="100"/>
    </row>
    <row r="312" spans="1:2" x14ac:dyDescent="0.25">
      <c r="A312" s="100"/>
      <c r="B312" s="100"/>
    </row>
    <row r="313" spans="1:2" x14ac:dyDescent="0.25">
      <c r="A313" s="100"/>
      <c r="B313" s="100"/>
    </row>
    <row r="314" spans="1:2" x14ac:dyDescent="0.25">
      <c r="A314" s="100"/>
      <c r="B314" s="100"/>
    </row>
    <row r="315" spans="1:2" x14ac:dyDescent="0.25">
      <c r="A315" s="100"/>
      <c r="B315" s="100"/>
    </row>
    <row r="316" spans="1:2" x14ac:dyDescent="0.25">
      <c r="A316" s="100"/>
      <c r="B316" s="100"/>
    </row>
    <row r="317" spans="1:2" x14ac:dyDescent="0.25">
      <c r="A317" s="100"/>
      <c r="B317" s="100"/>
    </row>
    <row r="318" spans="1:2" x14ac:dyDescent="0.25">
      <c r="A318" s="100"/>
      <c r="B318" s="100"/>
    </row>
    <row r="319" spans="1:2" x14ac:dyDescent="0.25">
      <c r="A319" s="100"/>
      <c r="B319" s="100"/>
    </row>
    <row r="320" spans="1:2" x14ac:dyDescent="0.25">
      <c r="A320" s="100"/>
      <c r="B320" s="100"/>
    </row>
    <row r="321" spans="1:2" x14ac:dyDescent="0.25">
      <c r="A321" s="100"/>
      <c r="B321" s="100"/>
    </row>
    <row r="322" spans="1:2" x14ac:dyDescent="0.25">
      <c r="A322" s="100"/>
      <c r="B322" s="100"/>
    </row>
    <row r="323" spans="1:2" x14ac:dyDescent="0.25">
      <c r="A323" s="100"/>
      <c r="B323" s="100"/>
    </row>
    <row r="324" spans="1:2" x14ac:dyDescent="0.25">
      <c r="A324" s="100"/>
      <c r="B324" s="100"/>
    </row>
    <row r="325" spans="1:2" x14ac:dyDescent="0.25">
      <c r="A325" s="100"/>
      <c r="B325" s="100"/>
    </row>
    <row r="326" spans="1:2" x14ac:dyDescent="0.25">
      <c r="A326" s="100"/>
      <c r="B326" s="100"/>
    </row>
    <row r="327" spans="1:2" x14ac:dyDescent="0.25">
      <c r="A327" s="100"/>
      <c r="B327" s="100"/>
    </row>
    <row r="328" spans="1:2" x14ac:dyDescent="0.25">
      <c r="A328" s="100"/>
      <c r="B328" s="100"/>
    </row>
    <row r="329" spans="1:2" x14ac:dyDescent="0.25">
      <c r="A329" s="100"/>
      <c r="B329" s="100"/>
    </row>
    <row r="330" spans="1:2" x14ac:dyDescent="0.25">
      <c r="A330" s="100"/>
      <c r="B330" s="100"/>
    </row>
    <row r="331" spans="1:2" x14ac:dyDescent="0.25">
      <c r="A331" s="100"/>
      <c r="B331" s="100"/>
    </row>
    <row r="332" spans="1:2" x14ac:dyDescent="0.25">
      <c r="A332" s="100"/>
      <c r="B332" s="100"/>
    </row>
    <row r="333" spans="1:2" x14ac:dyDescent="0.25">
      <c r="A333" s="100"/>
      <c r="B333" s="100"/>
    </row>
    <row r="334" spans="1:2" x14ac:dyDescent="0.25">
      <c r="A334" s="100"/>
      <c r="B334" s="100"/>
    </row>
    <row r="335" spans="1:2" x14ac:dyDescent="0.25">
      <c r="A335" s="100"/>
      <c r="B335" s="100"/>
    </row>
    <row r="336" spans="1:2" x14ac:dyDescent="0.25">
      <c r="A336" s="100"/>
      <c r="B336" s="100"/>
    </row>
    <row r="337" spans="1:2" x14ac:dyDescent="0.25">
      <c r="A337" s="100"/>
      <c r="B337" s="100"/>
    </row>
    <row r="338" spans="1:2" x14ac:dyDescent="0.25">
      <c r="A338" s="100"/>
      <c r="B338" s="100"/>
    </row>
    <row r="339" spans="1:2" x14ac:dyDescent="0.25">
      <c r="A339" s="100"/>
      <c r="B339" s="100"/>
    </row>
    <row r="340" spans="1:2" x14ac:dyDescent="0.25">
      <c r="A340" s="100"/>
      <c r="B340" s="100"/>
    </row>
    <row r="341" spans="1:2" x14ac:dyDescent="0.25">
      <c r="A341" s="100"/>
      <c r="B341" s="100"/>
    </row>
    <row r="342" spans="1:2" x14ac:dyDescent="0.25">
      <c r="A342" s="100"/>
      <c r="B342" s="100"/>
    </row>
    <row r="343" spans="1:2" x14ac:dyDescent="0.25">
      <c r="A343" s="100"/>
      <c r="B343" s="100"/>
    </row>
    <row r="344" spans="1:2" x14ac:dyDescent="0.25">
      <c r="A344" s="100"/>
      <c r="B344" s="100"/>
    </row>
    <row r="345" spans="1:2" x14ac:dyDescent="0.25">
      <c r="A345" s="100"/>
      <c r="B345" s="100"/>
    </row>
    <row r="346" spans="1:2" x14ac:dyDescent="0.25">
      <c r="A346" s="100"/>
      <c r="B346" s="100"/>
    </row>
    <row r="347" spans="1:2" x14ac:dyDescent="0.25">
      <c r="A347" s="100"/>
      <c r="B347" s="100"/>
    </row>
    <row r="348" spans="1:2" x14ac:dyDescent="0.25">
      <c r="A348" s="100"/>
      <c r="B348" s="100"/>
    </row>
    <row r="349" spans="1:2" x14ac:dyDescent="0.25">
      <c r="A349" s="100"/>
      <c r="B349" s="100"/>
    </row>
    <row r="350" spans="1:2" x14ac:dyDescent="0.25">
      <c r="A350" s="100"/>
      <c r="B350" s="100"/>
    </row>
    <row r="351" spans="1:2" x14ac:dyDescent="0.25">
      <c r="A351" s="100"/>
      <c r="B351" s="100"/>
    </row>
    <row r="352" spans="1:2" x14ac:dyDescent="0.25">
      <c r="A352" s="100"/>
      <c r="B352" s="100"/>
    </row>
    <row r="353" spans="1:2" x14ac:dyDescent="0.25">
      <c r="A353" s="100"/>
      <c r="B353" s="100"/>
    </row>
    <row r="354" spans="1:2" x14ac:dyDescent="0.25">
      <c r="A354" s="100"/>
      <c r="B354" s="100"/>
    </row>
    <row r="355" spans="1:2" x14ac:dyDescent="0.25">
      <c r="A355" s="100"/>
      <c r="B355" s="100"/>
    </row>
    <row r="356" spans="1:2" x14ac:dyDescent="0.25">
      <c r="A356" s="100"/>
      <c r="B356" s="100"/>
    </row>
    <row r="357" spans="1:2" x14ac:dyDescent="0.25">
      <c r="A357" s="100"/>
      <c r="B357" s="100"/>
    </row>
    <row r="358" spans="1:2" x14ac:dyDescent="0.25">
      <c r="A358" s="100"/>
      <c r="B358" s="100"/>
    </row>
    <row r="359" spans="1:2" x14ac:dyDescent="0.25">
      <c r="A359" s="100"/>
      <c r="B359" s="100"/>
    </row>
    <row r="360" spans="1:2" x14ac:dyDescent="0.25">
      <c r="A360" s="100"/>
      <c r="B360" s="100"/>
    </row>
    <row r="361" spans="1:2" x14ac:dyDescent="0.25">
      <c r="A361" s="100"/>
      <c r="B361" s="100"/>
    </row>
    <row r="362" spans="1:2" x14ac:dyDescent="0.25">
      <c r="A362" s="100"/>
      <c r="B362" s="100"/>
    </row>
    <row r="363" spans="1:2" x14ac:dyDescent="0.25">
      <c r="A363" s="100"/>
      <c r="B363" s="100"/>
    </row>
    <row r="364" spans="1:2" x14ac:dyDescent="0.25">
      <c r="A364" s="100"/>
      <c r="B364" s="100"/>
    </row>
    <row r="365" spans="1:2" x14ac:dyDescent="0.25">
      <c r="A365" s="100"/>
      <c r="B365" s="100"/>
    </row>
    <row r="366" spans="1:2" x14ac:dyDescent="0.25">
      <c r="A366" s="100"/>
      <c r="B366" s="100"/>
    </row>
  </sheetData>
  <mergeCells count="175">
    <mergeCell ref="E10:K10"/>
    <mergeCell ref="B12:C12"/>
    <mergeCell ref="B13:C13"/>
    <mergeCell ref="H2:K2"/>
    <mergeCell ref="H3:K3"/>
    <mergeCell ref="H4:K4"/>
    <mergeCell ref="A7:K7"/>
    <mergeCell ref="A8:K8"/>
    <mergeCell ref="A9:K9"/>
    <mergeCell ref="B14:C14"/>
    <mergeCell ref="B15:C15"/>
    <mergeCell ref="B16:C16"/>
    <mergeCell ref="B17:C17"/>
    <mergeCell ref="B18:C18"/>
    <mergeCell ref="B19:C19"/>
    <mergeCell ref="A10:A11"/>
    <mergeCell ref="B10:C11"/>
    <mergeCell ref="D10:D11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81:B82"/>
    <mergeCell ref="L82:M82"/>
    <mergeCell ref="N82:O82"/>
    <mergeCell ref="P82:Q82"/>
    <mergeCell ref="R82:S82"/>
    <mergeCell ref="T82:U82"/>
    <mergeCell ref="B68:C68"/>
    <mergeCell ref="B69:C69"/>
    <mergeCell ref="B70:C70"/>
    <mergeCell ref="B71:C71"/>
    <mergeCell ref="B72:C72"/>
    <mergeCell ref="B74:C74"/>
    <mergeCell ref="AH82:AI82"/>
    <mergeCell ref="AJ82:AK82"/>
    <mergeCell ref="AL82:AM82"/>
    <mergeCell ref="AN82:AO82"/>
    <mergeCell ref="AP82:AQ82"/>
    <mergeCell ref="AR82:AS82"/>
    <mergeCell ref="V82:W82"/>
    <mergeCell ref="X82:Y82"/>
    <mergeCell ref="Z82:AA82"/>
    <mergeCell ref="AB82:AC82"/>
    <mergeCell ref="AD82:AE82"/>
    <mergeCell ref="AF82:AG82"/>
    <mergeCell ref="BF82:BG82"/>
    <mergeCell ref="BH82:BI82"/>
    <mergeCell ref="BJ82:BK82"/>
    <mergeCell ref="BL82:BM82"/>
    <mergeCell ref="BN82:BO82"/>
    <mergeCell ref="BP82:BQ82"/>
    <mergeCell ref="AT82:AU82"/>
    <mergeCell ref="AV82:AW82"/>
    <mergeCell ref="AX82:AY82"/>
    <mergeCell ref="AZ82:BA82"/>
    <mergeCell ref="BB82:BC82"/>
    <mergeCell ref="BD82:BE82"/>
    <mergeCell ref="CD82:CE82"/>
    <mergeCell ref="CF82:CG82"/>
    <mergeCell ref="CH82:CI82"/>
    <mergeCell ref="CJ82:CK82"/>
    <mergeCell ref="CL82:CM82"/>
    <mergeCell ref="CN82:CO82"/>
    <mergeCell ref="BR82:BS82"/>
    <mergeCell ref="BT82:BU82"/>
    <mergeCell ref="BV82:BW82"/>
    <mergeCell ref="BX82:BY82"/>
    <mergeCell ref="BZ82:CA82"/>
    <mergeCell ref="CB82:CC82"/>
    <mergeCell ref="DB82:DC82"/>
    <mergeCell ref="DD82:DE82"/>
    <mergeCell ref="DF82:DG82"/>
    <mergeCell ref="DH82:DI82"/>
    <mergeCell ref="DJ82:DK82"/>
    <mergeCell ref="DL82:DM82"/>
    <mergeCell ref="CP82:CQ82"/>
    <mergeCell ref="CR82:CS82"/>
    <mergeCell ref="CT82:CU82"/>
    <mergeCell ref="CV82:CW82"/>
    <mergeCell ref="CX82:CY82"/>
    <mergeCell ref="CZ82:DA82"/>
    <mergeCell ref="DZ82:EA82"/>
    <mergeCell ref="EB82:EC82"/>
    <mergeCell ref="ED82:EE82"/>
    <mergeCell ref="EF82:EG82"/>
    <mergeCell ref="EH82:EI82"/>
    <mergeCell ref="EJ82:EK82"/>
    <mergeCell ref="DN82:DO82"/>
    <mergeCell ref="DP82:DQ82"/>
    <mergeCell ref="DR82:DS82"/>
    <mergeCell ref="DT82:DU82"/>
    <mergeCell ref="DV82:DW82"/>
    <mergeCell ref="DX82:DY82"/>
    <mergeCell ref="FT82:FU82"/>
    <mergeCell ref="EX82:EY82"/>
    <mergeCell ref="EZ82:FA82"/>
    <mergeCell ref="FB82:FC82"/>
    <mergeCell ref="FD82:FE82"/>
    <mergeCell ref="FF82:FG82"/>
    <mergeCell ref="FH82:FI82"/>
    <mergeCell ref="EL82:EM82"/>
    <mergeCell ref="EN82:EO82"/>
    <mergeCell ref="EP82:EQ82"/>
    <mergeCell ref="ER82:ES82"/>
    <mergeCell ref="ET82:EU82"/>
    <mergeCell ref="EV82:EW82"/>
    <mergeCell ref="I99:J99"/>
    <mergeCell ref="GT82:GU82"/>
    <mergeCell ref="GV82:GW82"/>
    <mergeCell ref="GX82:GY82"/>
    <mergeCell ref="GZ82:HA82"/>
    <mergeCell ref="B83:C83"/>
    <mergeCell ref="A91:C91"/>
    <mergeCell ref="GH82:GI82"/>
    <mergeCell ref="GJ82:GK82"/>
    <mergeCell ref="GL82:GM82"/>
    <mergeCell ref="GN82:GO82"/>
    <mergeCell ref="GP82:GQ82"/>
    <mergeCell ref="GR82:GS82"/>
    <mergeCell ref="FV82:FW82"/>
    <mergeCell ref="FX82:FY82"/>
    <mergeCell ref="FZ82:GA82"/>
    <mergeCell ref="GB82:GC82"/>
    <mergeCell ref="GD82:GE82"/>
    <mergeCell ref="GF82:GG82"/>
    <mergeCell ref="FJ82:FK82"/>
    <mergeCell ref="FL82:FM82"/>
    <mergeCell ref="FN82:FO82"/>
    <mergeCell ref="FP82:FQ82"/>
    <mergeCell ref="FR82:FS82"/>
  </mergeCells>
  <conditionalFormatting sqref="J66:K80">
    <cfRule type="expression" dxfId="26" priority="9">
      <formula>ROUND(J66,0)-J66&lt;&gt;0</formula>
    </cfRule>
  </conditionalFormatting>
  <conditionalFormatting sqref="J68">
    <cfRule type="expression" dxfId="25" priority="8">
      <formula>ROUND(J68,0)-J68&lt;&gt;0</formula>
    </cfRule>
  </conditionalFormatting>
  <conditionalFormatting sqref="J57:K63">
    <cfRule type="expression" dxfId="24" priority="7">
      <formula>ROUND(J57,0)-J57&lt;&gt;0</formula>
    </cfRule>
  </conditionalFormatting>
  <conditionalFormatting sqref="I44:K54">
    <cfRule type="expression" dxfId="23" priority="6">
      <formula>ROUND(I44,0)-I44&lt;&gt;0</formula>
    </cfRule>
  </conditionalFormatting>
  <conditionalFormatting sqref="H31:J37">
    <cfRule type="expression" dxfId="22" priority="5">
      <formula>ROUND(H31,0)-H31&lt;&gt;0</formula>
    </cfRule>
  </conditionalFormatting>
  <conditionalFormatting sqref="H22:K22 H15:K20">
    <cfRule type="expression" dxfId="21" priority="4">
      <formula>ROUND(H15,0)-H15&lt;&gt;0</formula>
    </cfRule>
  </conditionalFormatting>
  <conditionalFormatting sqref="H24:K25">
    <cfRule type="expression" dxfId="20" priority="3">
      <formula>ROUND(H24,0)-H24&lt;&gt;0</formula>
    </cfRule>
  </conditionalFormatting>
  <conditionalFormatting sqref="H27">
    <cfRule type="expression" dxfId="19" priority="2">
      <formula>ROUND(H27,0)-H27&lt;&gt;0</formula>
    </cfRule>
  </conditionalFormatting>
  <conditionalFormatting sqref="H21:K21">
    <cfRule type="expression" dxfId="18" priority="1">
      <formula>ROUND(H21,0)-H21&lt;&gt;0</formula>
    </cfRule>
  </conditionalFormatting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A366"/>
  <sheetViews>
    <sheetView tabSelected="1" zoomScale="30" zoomScaleNormal="30" workbookViewId="0">
      <selection activeCell="I16" sqref="I16"/>
    </sheetView>
  </sheetViews>
  <sheetFormatPr defaultRowHeight="15" x14ac:dyDescent="0.25"/>
  <cols>
    <col min="1" max="1" width="21.28515625" style="2" customWidth="1"/>
    <col min="2" max="2" width="48.85546875" style="2" customWidth="1"/>
    <col min="3" max="3" width="96.140625" style="2" customWidth="1"/>
    <col min="4" max="4" width="17.28515625" style="2" customWidth="1"/>
    <col min="5" max="5" width="50.5703125" style="2" customWidth="1"/>
    <col min="6" max="6" width="32.5703125" style="2" customWidth="1"/>
    <col min="7" max="7" width="42.85546875" style="2" customWidth="1"/>
    <col min="8" max="8" width="41.85546875" style="2" customWidth="1"/>
    <col min="9" max="9" width="33.140625" style="2" customWidth="1"/>
    <col min="10" max="10" width="30.85546875" style="2" customWidth="1"/>
    <col min="11" max="11" width="30.28515625" style="2" customWidth="1"/>
    <col min="12" max="16" width="24.5703125" style="2" hidden="1" customWidth="1"/>
    <col min="17" max="17" width="37.42578125" style="2" hidden="1" customWidth="1"/>
    <col min="18" max="19" width="30.28515625" style="2" hidden="1" customWidth="1"/>
    <col min="20" max="20" width="31.7109375" style="2" hidden="1" customWidth="1"/>
    <col min="21" max="21" width="32.7109375" style="2" hidden="1" customWidth="1"/>
    <col min="22" max="34" width="0" style="2" hidden="1" customWidth="1"/>
    <col min="35" max="16384" width="9.140625" style="2"/>
  </cols>
  <sheetData>
    <row r="1" spans="1:19" ht="23.2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23.25" x14ac:dyDescent="0.35">
      <c r="A2" s="1"/>
      <c r="B2" s="1"/>
      <c r="C2" s="1"/>
      <c r="D2" s="1"/>
      <c r="E2" s="1"/>
      <c r="F2" s="1"/>
      <c r="G2" s="1"/>
      <c r="H2" s="161" t="s">
        <v>15</v>
      </c>
      <c r="I2" s="161"/>
      <c r="J2" s="161"/>
      <c r="K2" s="161"/>
    </row>
    <row r="3" spans="1:19" ht="23.25" x14ac:dyDescent="0.35">
      <c r="A3" s="1"/>
      <c r="B3" s="1"/>
      <c r="C3" s="1"/>
      <c r="D3" s="1"/>
      <c r="E3" s="1"/>
      <c r="F3" s="1"/>
      <c r="G3" s="1"/>
      <c r="H3" s="161" t="s">
        <v>16</v>
      </c>
      <c r="I3" s="161"/>
      <c r="J3" s="161"/>
      <c r="K3" s="161"/>
    </row>
    <row r="4" spans="1:19" ht="23.25" x14ac:dyDescent="0.35">
      <c r="A4" s="1"/>
      <c r="B4" s="1"/>
      <c r="C4" s="1"/>
      <c r="D4" s="1"/>
      <c r="E4" s="1"/>
      <c r="F4" s="1"/>
      <c r="G4" s="1"/>
      <c r="H4" s="161" t="s">
        <v>17</v>
      </c>
      <c r="I4" s="161"/>
      <c r="J4" s="161"/>
      <c r="K4" s="161"/>
    </row>
    <row r="5" spans="1:19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9" ht="24" customHeight="1" x14ac:dyDescent="0.4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9" ht="53.25" x14ac:dyDescent="0.75">
      <c r="A7" s="162" t="s">
        <v>202</v>
      </c>
      <c r="B7" s="162"/>
      <c r="C7" s="162"/>
      <c r="D7" s="162"/>
      <c r="E7" s="163"/>
      <c r="F7" s="163"/>
      <c r="G7" s="163"/>
      <c r="H7" s="163"/>
      <c r="I7" s="163"/>
      <c r="J7" s="163"/>
      <c r="K7" s="163"/>
    </row>
    <row r="8" spans="1:19" ht="51.75" x14ac:dyDescent="0.65">
      <c r="A8" s="162" t="s">
        <v>13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</row>
    <row r="9" spans="1:19" ht="37.5" customHeight="1" x14ac:dyDescent="0.45">
      <c r="A9" s="164" t="s">
        <v>19</v>
      </c>
      <c r="B9" s="164"/>
      <c r="C9" s="164"/>
      <c r="D9" s="164"/>
      <c r="E9" s="165"/>
      <c r="F9" s="165"/>
      <c r="G9" s="165"/>
      <c r="H9" s="165"/>
      <c r="I9" s="165"/>
      <c r="J9" s="165"/>
      <c r="K9" s="165"/>
    </row>
    <row r="10" spans="1:19" s="4" customFormat="1" ht="32.25" customHeight="1" x14ac:dyDescent="0.2">
      <c r="A10" s="166" t="s">
        <v>20</v>
      </c>
      <c r="B10" s="168" t="s">
        <v>0</v>
      </c>
      <c r="C10" s="169"/>
      <c r="D10" s="172" t="s">
        <v>21</v>
      </c>
      <c r="E10" s="174" t="s">
        <v>22</v>
      </c>
      <c r="F10" s="175"/>
      <c r="G10" s="175"/>
      <c r="H10" s="175"/>
      <c r="I10" s="175"/>
      <c r="J10" s="176"/>
      <c r="K10" s="177"/>
    </row>
    <row r="11" spans="1:19" s="4" customFormat="1" ht="114.75" customHeight="1" x14ac:dyDescent="0.2">
      <c r="A11" s="167"/>
      <c r="B11" s="170"/>
      <c r="C11" s="171"/>
      <c r="D11" s="173"/>
      <c r="E11" s="5" t="s">
        <v>23</v>
      </c>
      <c r="F11" s="5" t="s">
        <v>24</v>
      </c>
      <c r="G11" s="134" t="s">
        <v>25</v>
      </c>
      <c r="H11" s="134" t="s">
        <v>1</v>
      </c>
      <c r="I11" s="134" t="s">
        <v>2</v>
      </c>
      <c r="J11" s="134" t="s">
        <v>3</v>
      </c>
      <c r="K11" s="134" t="s">
        <v>4</v>
      </c>
    </row>
    <row r="12" spans="1:19" s="4" customFormat="1" ht="25.5" hidden="1" customHeight="1" x14ac:dyDescent="0.4">
      <c r="A12" s="7">
        <v>1</v>
      </c>
      <c r="B12" s="178">
        <v>2</v>
      </c>
      <c r="C12" s="178"/>
      <c r="D12" s="8">
        <v>3</v>
      </c>
      <c r="E12" s="9">
        <v>4</v>
      </c>
      <c r="F12" s="9">
        <v>5</v>
      </c>
      <c r="G12" s="8">
        <v>6</v>
      </c>
      <c r="H12" s="8">
        <v>7</v>
      </c>
      <c r="I12" s="8">
        <v>8</v>
      </c>
      <c r="J12" s="8">
        <v>9</v>
      </c>
      <c r="K12" s="8">
        <v>10</v>
      </c>
    </row>
    <row r="13" spans="1:19" s="13" customFormat="1" ht="62.25" customHeight="1" x14ac:dyDescent="0.45">
      <c r="A13" s="10">
        <v>1</v>
      </c>
      <c r="B13" s="159" t="s">
        <v>26</v>
      </c>
      <c r="C13" s="160"/>
      <c r="D13" s="11" t="s">
        <v>27</v>
      </c>
      <c r="E13" s="12">
        <f t="shared" ref="E13:E20" si="0">G13-F13</f>
        <v>143388084</v>
      </c>
      <c r="F13" s="12"/>
      <c r="G13" s="12">
        <f>H13+I13+J13+K13</f>
        <v>143388084</v>
      </c>
      <c r="H13" s="12">
        <f>H14+H23+H26+H30</f>
        <v>129756732</v>
      </c>
      <c r="I13" s="12">
        <f>I14+I23+I26+I30</f>
        <v>3947818</v>
      </c>
      <c r="J13" s="12">
        <f>J14+J23+J26+J30</f>
        <v>9683534</v>
      </c>
      <c r="K13" s="12"/>
      <c r="Q13" s="14">
        <v>132856233</v>
      </c>
      <c r="R13" s="14">
        <f>E13-Q13</f>
        <v>10531851</v>
      </c>
      <c r="S13" s="129">
        <f>R13/Q13*100</f>
        <v>7.9272539663231303</v>
      </c>
    </row>
    <row r="14" spans="1:19" s="13" customFormat="1" ht="65.25" customHeight="1" x14ac:dyDescent="0.45">
      <c r="A14" s="15" t="s">
        <v>28</v>
      </c>
      <c r="B14" s="147" t="s">
        <v>29</v>
      </c>
      <c r="C14" s="148"/>
      <c r="D14" s="16" t="s">
        <v>27</v>
      </c>
      <c r="E14" s="17">
        <f t="shared" si="0"/>
        <v>120891437</v>
      </c>
      <c r="F14" s="17"/>
      <c r="G14" s="17">
        <f t="shared" ref="G14:G24" si="1">H14+I14+J14+K14</f>
        <v>120891437</v>
      </c>
      <c r="H14" s="17">
        <f>SUM(H15:H22)</f>
        <v>111081152</v>
      </c>
      <c r="I14" s="17">
        <f>SUM(I15:I22)</f>
        <v>3947818</v>
      </c>
      <c r="J14" s="17">
        <f>SUM(J15:J22)</f>
        <v>5862467</v>
      </c>
      <c r="K14" s="17"/>
      <c r="Q14" s="14">
        <v>112343362</v>
      </c>
      <c r="R14" s="14">
        <f t="shared" ref="R14:R38" si="2">E14-Q14</f>
        <v>8548075</v>
      </c>
      <c r="S14" s="14">
        <f t="shared" ref="S14:S24" si="3">R14/Q14*100</f>
        <v>7.608883024170134</v>
      </c>
    </row>
    <row r="15" spans="1:19" s="13" customFormat="1" ht="63.75" customHeight="1" x14ac:dyDescent="0.45">
      <c r="A15" s="18" t="s">
        <v>30</v>
      </c>
      <c r="B15" s="145" t="s">
        <v>31</v>
      </c>
      <c r="C15" s="146"/>
      <c r="D15" s="19" t="s">
        <v>27</v>
      </c>
      <c r="E15" s="20">
        <f t="shared" si="0"/>
        <v>9324085</v>
      </c>
      <c r="F15" s="20"/>
      <c r="G15" s="21">
        <f>H15+I15+J15+K15</f>
        <v>9324085</v>
      </c>
      <c r="H15" s="20">
        <v>9288890</v>
      </c>
      <c r="I15" s="20"/>
      <c r="J15" s="20">
        <v>35195</v>
      </c>
      <c r="K15" s="20"/>
      <c r="Q15" s="183">
        <v>8647940</v>
      </c>
      <c r="R15" s="14">
        <f>E15-Q15</f>
        <v>676145</v>
      </c>
      <c r="S15" s="14">
        <f t="shared" si="3"/>
        <v>7.8185671963496501</v>
      </c>
    </row>
    <row r="16" spans="1:19" s="13" customFormat="1" ht="61.5" customHeight="1" x14ac:dyDescent="0.45">
      <c r="A16" s="18" t="s">
        <v>32</v>
      </c>
      <c r="B16" s="145" t="s">
        <v>33</v>
      </c>
      <c r="C16" s="146"/>
      <c r="D16" s="19" t="s">
        <v>27</v>
      </c>
      <c r="E16" s="20">
        <f t="shared" si="0"/>
        <v>92746986</v>
      </c>
      <c r="F16" s="20"/>
      <c r="G16" s="21">
        <f>H16+I16+J16+K16</f>
        <v>92746986</v>
      </c>
      <c r="H16" s="20">
        <f>[12]Лист1!B5</f>
        <v>86244617</v>
      </c>
      <c r="I16" s="20">
        <f>[12]Лист1!B6</f>
        <v>3947818</v>
      </c>
      <c r="J16" s="20">
        <f>[12]Лист1!B7</f>
        <v>2554551</v>
      </c>
      <c r="K16" s="20"/>
      <c r="Q16" s="183">
        <v>86303931</v>
      </c>
      <c r="R16" s="14">
        <f>E16-Q16</f>
        <v>6443055</v>
      </c>
      <c r="S16" s="14">
        <f t="shared" si="3"/>
        <v>7.465540590497552</v>
      </c>
    </row>
    <row r="17" spans="1:19" s="13" customFormat="1" ht="59.25" customHeight="1" x14ac:dyDescent="0.45">
      <c r="A17" s="18" t="s">
        <v>34</v>
      </c>
      <c r="B17" s="155" t="s">
        <v>35</v>
      </c>
      <c r="C17" s="156"/>
      <c r="D17" s="19" t="s">
        <v>27</v>
      </c>
      <c r="E17" s="20">
        <f t="shared" si="0"/>
        <v>10704052</v>
      </c>
      <c r="F17" s="20"/>
      <c r="G17" s="21">
        <f t="shared" si="1"/>
        <v>10704052</v>
      </c>
      <c r="H17" s="20">
        <v>10704052</v>
      </c>
      <c r="I17" s="20"/>
      <c r="J17" s="20"/>
      <c r="K17" s="20"/>
      <c r="Q17" s="183">
        <v>9609997</v>
      </c>
      <c r="R17" s="14">
        <f>E17-Q17</f>
        <v>1094055</v>
      </c>
      <c r="S17" s="14">
        <f t="shared" si="3"/>
        <v>11.384550900484152</v>
      </c>
    </row>
    <row r="18" spans="1:19" s="13" customFormat="1" ht="59.25" customHeight="1" x14ac:dyDescent="0.45">
      <c r="A18" s="18" t="s">
        <v>36</v>
      </c>
      <c r="B18" s="145" t="s">
        <v>37</v>
      </c>
      <c r="C18" s="146"/>
      <c r="D18" s="19" t="s">
        <v>27</v>
      </c>
      <c r="E18" s="20">
        <f t="shared" si="0"/>
        <v>6596138</v>
      </c>
      <c r="F18" s="20"/>
      <c r="G18" s="21">
        <f t="shared" si="1"/>
        <v>6596138</v>
      </c>
      <c r="H18" s="20">
        <f>[12]Лист1!B18</f>
        <v>3547138</v>
      </c>
      <c r="I18" s="20"/>
      <c r="J18" s="20">
        <f>[12]Лист1!B20</f>
        <v>3049000</v>
      </c>
      <c r="K18" s="20"/>
      <c r="Q18" s="183">
        <v>6219024</v>
      </c>
      <c r="R18" s="14">
        <f t="shared" si="2"/>
        <v>377114</v>
      </c>
      <c r="S18" s="14">
        <f t="shared" si="3"/>
        <v>6.063877547345049</v>
      </c>
    </row>
    <row r="19" spans="1:19" s="13" customFormat="1" ht="69" customHeight="1" x14ac:dyDescent="0.45">
      <c r="A19" s="18" t="s">
        <v>38</v>
      </c>
      <c r="B19" s="157" t="s">
        <v>39</v>
      </c>
      <c r="C19" s="158"/>
      <c r="D19" s="19" t="s">
        <v>27</v>
      </c>
      <c r="E19" s="20">
        <f t="shared" si="0"/>
        <v>199921</v>
      </c>
      <c r="F19" s="20"/>
      <c r="G19" s="21">
        <f t="shared" si="1"/>
        <v>199921</v>
      </c>
      <c r="H19" s="20"/>
      <c r="I19" s="20"/>
      <c r="J19" s="20">
        <v>199921</v>
      </c>
      <c r="K19" s="20"/>
      <c r="Q19" s="183">
        <v>174750</v>
      </c>
      <c r="R19" s="14">
        <f t="shared" si="2"/>
        <v>25171</v>
      </c>
      <c r="S19" s="14">
        <f t="shared" si="3"/>
        <v>14.404005722460658</v>
      </c>
    </row>
    <row r="20" spans="1:19" s="13" customFormat="1" ht="85.5" customHeight="1" x14ac:dyDescent="0.45">
      <c r="A20" s="18" t="s">
        <v>40</v>
      </c>
      <c r="B20" s="157" t="s">
        <v>43</v>
      </c>
      <c r="C20" s="158"/>
      <c r="D20" s="19" t="s">
        <v>27</v>
      </c>
      <c r="E20" s="20">
        <f t="shared" si="0"/>
        <v>353495</v>
      </c>
      <c r="F20" s="20"/>
      <c r="G20" s="21">
        <f>H20+I20+J20+K20</f>
        <v>353495</v>
      </c>
      <c r="H20" s="20">
        <v>353495</v>
      </c>
      <c r="I20" s="20"/>
      <c r="J20" s="20"/>
      <c r="K20" s="20"/>
      <c r="Q20" s="183">
        <v>328020</v>
      </c>
      <c r="R20" s="14">
        <f t="shared" si="2"/>
        <v>25475</v>
      </c>
      <c r="S20" s="14">
        <f t="shared" si="3"/>
        <v>7.7662947381257244</v>
      </c>
    </row>
    <row r="21" spans="1:19" s="13" customFormat="1" ht="70.5" customHeight="1" x14ac:dyDescent="0.45">
      <c r="A21" s="18" t="s">
        <v>42</v>
      </c>
      <c r="B21" s="157" t="s">
        <v>45</v>
      </c>
      <c r="C21" s="158"/>
      <c r="D21" s="19" t="s">
        <v>27</v>
      </c>
      <c r="E21" s="20">
        <f>G21-F21</f>
        <v>23800</v>
      </c>
      <c r="F21" s="20"/>
      <c r="G21" s="21">
        <f>H21+I21+J21+K21</f>
        <v>23800</v>
      </c>
      <c r="H21" s="20"/>
      <c r="I21" s="20"/>
      <c r="J21" s="20">
        <v>23800</v>
      </c>
      <c r="K21" s="20"/>
      <c r="Q21" s="183">
        <v>84220</v>
      </c>
      <c r="R21" s="14">
        <f>E21-Q21</f>
        <v>-60420</v>
      </c>
      <c r="S21" s="14">
        <f>R21/Q21*100</f>
        <v>-71.740679173592966</v>
      </c>
    </row>
    <row r="22" spans="1:19" s="13" customFormat="1" ht="63.75" customHeight="1" x14ac:dyDescent="0.45">
      <c r="A22" s="18" t="s">
        <v>44</v>
      </c>
      <c r="B22" s="157" t="s">
        <v>47</v>
      </c>
      <c r="C22" s="158"/>
      <c r="D22" s="19" t="s">
        <v>27</v>
      </c>
      <c r="E22" s="20">
        <f>G22-F22</f>
        <v>942960</v>
      </c>
      <c r="F22" s="20"/>
      <c r="G22" s="21">
        <f>H22+I22+J22+K22</f>
        <v>942960</v>
      </c>
      <c r="H22" s="20">
        <v>942960</v>
      </c>
      <c r="I22" s="20"/>
      <c r="J22" s="20"/>
      <c r="K22" s="20"/>
      <c r="Q22" s="183">
        <v>975480</v>
      </c>
      <c r="R22" s="14">
        <f t="shared" si="2"/>
        <v>-32520</v>
      </c>
      <c r="S22" s="14">
        <f>R22/Q22*100</f>
        <v>-3.3337433878705864</v>
      </c>
    </row>
    <row r="23" spans="1:19" s="13" customFormat="1" ht="62.25" customHeight="1" x14ac:dyDescent="0.45">
      <c r="A23" s="15" t="s">
        <v>48</v>
      </c>
      <c r="B23" s="147" t="s">
        <v>49</v>
      </c>
      <c r="C23" s="148"/>
      <c r="D23" s="16" t="s">
        <v>27</v>
      </c>
      <c r="E23" s="25">
        <f>E24+E25</f>
        <v>5944841</v>
      </c>
      <c r="F23" s="25"/>
      <c r="G23" s="17">
        <f t="shared" si="1"/>
        <v>5944841</v>
      </c>
      <c r="H23" s="17">
        <f>H24+H25</f>
        <v>5944841</v>
      </c>
      <c r="I23" s="17"/>
      <c r="J23" s="17"/>
      <c r="K23" s="17"/>
      <c r="Q23" s="14">
        <v>5535636</v>
      </c>
      <c r="R23" s="14">
        <f t="shared" si="2"/>
        <v>409205</v>
      </c>
      <c r="S23" s="14">
        <f t="shared" si="3"/>
        <v>7.3921948625234757</v>
      </c>
    </row>
    <row r="24" spans="1:19" s="13" customFormat="1" ht="56.25" customHeight="1" x14ac:dyDescent="0.45">
      <c r="A24" s="18" t="s">
        <v>50</v>
      </c>
      <c r="B24" s="145" t="s">
        <v>51</v>
      </c>
      <c r="C24" s="146"/>
      <c r="D24" s="19" t="s">
        <v>27</v>
      </c>
      <c r="E24" s="20">
        <f>G24-F24</f>
        <v>5944841</v>
      </c>
      <c r="F24" s="20"/>
      <c r="G24" s="21">
        <f t="shared" si="1"/>
        <v>5944841</v>
      </c>
      <c r="H24" s="20">
        <v>5944841</v>
      </c>
      <c r="I24" s="20"/>
      <c r="J24" s="20"/>
      <c r="K24" s="20"/>
      <c r="Q24" s="183">
        <v>5535636</v>
      </c>
      <c r="R24" s="14">
        <f t="shared" si="2"/>
        <v>409205</v>
      </c>
      <c r="S24" s="14">
        <f t="shared" si="3"/>
        <v>7.3921948625234757</v>
      </c>
    </row>
    <row r="25" spans="1:19" s="13" customFormat="1" ht="62.25" customHeight="1" x14ac:dyDescent="0.45">
      <c r="A25" s="18" t="s">
        <v>52</v>
      </c>
      <c r="B25" s="145" t="s">
        <v>53</v>
      </c>
      <c r="C25" s="146"/>
      <c r="D25" s="19" t="s">
        <v>27</v>
      </c>
      <c r="E25" s="20"/>
      <c r="F25" s="20"/>
      <c r="G25" s="21"/>
      <c r="H25" s="20"/>
      <c r="I25" s="20"/>
      <c r="J25" s="20"/>
      <c r="K25" s="20"/>
      <c r="Q25" s="14"/>
      <c r="R25" s="14">
        <f>E25-Q25</f>
        <v>0</v>
      </c>
    </row>
    <row r="26" spans="1:19" s="13" customFormat="1" ht="78.75" customHeight="1" x14ac:dyDescent="0.45">
      <c r="A26" s="15" t="s">
        <v>54</v>
      </c>
      <c r="B26" s="147" t="s">
        <v>55</v>
      </c>
      <c r="C26" s="148"/>
      <c r="D26" s="16" t="s">
        <v>27</v>
      </c>
      <c r="E26" s="25">
        <f>E27+E28+E29</f>
        <v>4979717</v>
      </c>
      <c r="F26" s="25"/>
      <c r="G26" s="17">
        <f>G27+G28+G29</f>
        <v>4979717</v>
      </c>
      <c r="H26" s="17">
        <f>H27+H28+H29</f>
        <v>4979717</v>
      </c>
      <c r="I26" s="17"/>
      <c r="J26" s="17"/>
      <c r="K26" s="17"/>
      <c r="Q26" s="14">
        <v>4414791</v>
      </c>
      <c r="R26" s="14">
        <f t="shared" si="2"/>
        <v>564926</v>
      </c>
      <c r="S26" s="14">
        <f t="shared" ref="S26:S38" si="4">R26/Q26*100</f>
        <v>12.796211643994019</v>
      </c>
    </row>
    <row r="27" spans="1:19" s="13" customFormat="1" ht="87.75" customHeight="1" x14ac:dyDescent="0.45">
      <c r="A27" s="18" t="s">
        <v>56</v>
      </c>
      <c r="B27" s="145" t="s">
        <v>165</v>
      </c>
      <c r="C27" s="146"/>
      <c r="D27" s="19" t="s">
        <v>27</v>
      </c>
      <c r="E27" s="20">
        <f>G27-F27</f>
        <v>4979717</v>
      </c>
      <c r="F27" s="20"/>
      <c r="G27" s="21">
        <f>H27+I27+J27+K27</f>
        <v>4979717</v>
      </c>
      <c r="H27" s="20">
        <f>[12]Лист1!B31</f>
        <v>4979717</v>
      </c>
      <c r="I27" s="20"/>
      <c r="J27" s="20"/>
      <c r="K27" s="20"/>
      <c r="Q27" s="183">
        <v>4414791</v>
      </c>
      <c r="R27" s="14">
        <f>E27-Q27</f>
        <v>564926</v>
      </c>
      <c r="S27" s="14">
        <f t="shared" si="4"/>
        <v>12.796211643994019</v>
      </c>
    </row>
    <row r="28" spans="1:19" s="13" customFormat="1" ht="46.5" hidden="1" customHeight="1" x14ac:dyDescent="0.45">
      <c r="A28" s="18" t="s">
        <v>58</v>
      </c>
      <c r="B28" s="145" t="s">
        <v>59</v>
      </c>
      <c r="C28" s="146"/>
      <c r="D28" s="19" t="s">
        <v>27</v>
      </c>
      <c r="E28" s="20">
        <f>G28-F28</f>
        <v>0</v>
      </c>
      <c r="F28" s="20"/>
      <c r="G28" s="21">
        <f>H28+I28+J28+K28</f>
        <v>0</v>
      </c>
      <c r="H28" s="20"/>
      <c r="I28" s="20"/>
      <c r="J28" s="20"/>
      <c r="K28" s="20"/>
      <c r="Q28" s="14">
        <v>0</v>
      </c>
      <c r="R28" s="14">
        <f t="shared" si="2"/>
        <v>0</v>
      </c>
      <c r="S28" s="14" t="e">
        <f t="shared" si="4"/>
        <v>#DIV/0!</v>
      </c>
    </row>
    <row r="29" spans="1:19" s="13" customFormat="1" ht="61.5" hidden="1" customHeight="1" x14ac:dyDescent="0.45">
      <c r="A29" s="18" t="s">
        <v>60</v>
      </c>
      <c r="B29" s="145" t="s">
        <v>61</v>
      </c>
      <c r="C29" s="146"/>
      <c r="D29" s="19" t="s">
        <v>27</v>
      </c>
      <c r="E29" s="20">
        <f>G29-F29</f>
        <v>0</v>
      </c>
      <c r="F29" s="20"/>
      <c r="G29" s="21">
        <f>H29+I29+J29+K29</f>
        <v>0</v>
      </c>
      <c r="H29" s="20"/>
      <c r="I29" s="20"/>
      <c r="J29" s="20"/>
      <c r="K29" s="20"/>
      <c r="Q29" s="14">
        <v>0</v>
      </c>
      <c r="R29" s="14">
        <f t="shared" si="2"/>
        <v>0</v>
      </c>
      <c r="S29" s="14" t="e">
        <f t="shared" si="4"/>
        <v>#DIV/0!</v>
      </c>
    </row>
    <row r="30" spans="1:19" s="13" customFormat="1" ht="65.25" customHeight="1" x14ac:dyDescent="0.45">
      <c r="A30" s="15" t="s">
        <v>62</v>
      </c>
      <c r="B30" s="147" t="s">
        <v>63</v>
      </c>
      <c r="C30" s="148"/>
      <c r="D30" s="16" t="s">
        <v>27</v>
      </c>
      <c r="E30" s="25">
        <f>SUM(E31:E36)</f>
        <v>10674649</v>
      </c>
      <c r="F30" s="25"/>
      <c r="G30" s="25">
        <f>SUM(G31:G36)</f>
        <v>10674649</v>
      </c>
      <c r="H30" s="25">
        <f>SUM(H31:H37)</f>
        <v>7751022</v>
      </c>
      <c r="I30" s="25"/>
      <c r="J30" s="25">
        <f>SUM(J31:J37)</f>
        <v>3821067</v>
      </c>
      <c r="K30" s="25"/>
      <c r="Q30" s="14">
        <v>9806276</v>
      </c>
      <c r="R30" s="14">
        <f t="shared" si="2"/>
        <v>868373</v>
      </c>
      <c r="S30" s="14">
        <f t="shared" si="4"/>
        <v>8.8552779872807985</v>
      </c>
    </row>
    <row r="31" spans="1:19" s="13" customFormat="1" ht="51.75" customHeight="1" x14ac:dyDescent="0.45">
      <c r="A31" s="18" t="s">
        <v>64</v>
      </c>
      <c r="B31" s="145" t="s">
        <v>65</v>
      </c>
      <c r="C31" s="146"/>
      <c r="D31" s="19" t="s">
        <v>27</v>
      </c>
      <c r="E31" s="20">
        <f>G31-F31</f>
        <v>1792779</v>
      </c>
      <c r="F31" s="20"/>
      <c r="G31" s="21">
        <f>H31+I31+J31+K31</f>
        <v>1792779</v>
      </c>
      <c r="H31" s="20"/>
      <c r="I31" s="20"/>
      <c r="J31" s="20">
        <f>[12]Лист1!B37</f>
        <v>1792779</v>
      </c>
      <c r="K31" s="20"/>
      <c r="Q31" s="183">
        <v>1715348</v>
      </c>
      <c r="R31" s="14">
        <f t="shared" si="2"/>
        <v>77431</v>
      </c>
      <c r="S31" s="14">
        <f t="shared" si="4"/>
        <v>4.5140111510900409</v>
      </c>
    </row>
    <row r="32" spans="1:19" s="13" customFormat="1" ht="59.25" customHeight="1" x14ac:dyDescent="0.45">
      <c r="A32" s="18" t="s">
        <v>66</v>
      </c>
      <c r="B32" s="155" t="s">
        <v>67</v>
      </c>
      <c r="C32" s="156"/>
      <c r="D32" s="19" t="s">
        <v>27</v>
      </c>
      <c r="E32" s="20">
        <f>G32-F32</f>
        <v>68380</v>
      </c>
      <c r="F32" s="20"/>
      <c r="G32" s="21">
        <f>H32+I32+J32+K32</f>
        <v>68380</v>
      </c>
      <c r="H32" s="20"/>
      <c r="I32" s="20"/>
      <c r="J32" s="20">
        <v>68380</v>
      </c>
      <c r="K32" s="20"/>
      <c r="Q32" s="183">
        <v>0</v>
      </c>
      <c r="R32" s="14">
        <f t="shared" si="2"/>
        <v>68380</v>
      </c>
      <c r="S32" s="14" t="e">
        <f t="shared" si="4"/>
        <v>#DIV/0!</v>
      </c>
    </row>
    <row r="33" spans="1:21" s="13" customFormat="1" ht="51.75" customHeight="1" x14ac:dyDescent="0.45">
      <c r="A33" s="18" t="s">
        <v>68</v>
      </c>
      <c r="B33" s="145" t="s">
        <v>69</v>
      </c>
      <c r="C33" s="146"/>
      <c r="D33" s="19" t="s">
        <v>27</v>
      </c>
      <c r="E33" s="20"/>
      <c r="F33" s="20"/>
      <c r="G33" s="21"/>
      <c r="H33" s="20"/>
      <c r="I33" s="20"/>
      <c r="J33" s="20"/>
      <c r="K33" s="20"/>
      <c r="Q33" s="14"/>
      <c r="R33" s="14">
        <f t="shared" si="2"/>
        <v>0</v>
      </c>
      <c r="S33" s="14" t="e">
        <f t="shared" si="4"/>
        <v>#DIV/0!</v>
      </c>
    </row>
    <row r="34" spans="1:21" s="13" customFormat="1" ht="51.75" customHeight="1" x14ac:dyDescent="0.45">
      <c r="A34" s="18" t="s">
        <v>70</v>
      </c>
      <c r="B34" s="145" t="s">
        <v>71</v>
      </c>
      <c r="C34" s="146"/>
      <c r="D34" s="19" t="s">
        <v>27</v>
      </c>
      <c r="E34" s="20">
        <f t="shared" ref="E34:E39" si="5">G34-F34</f>
        <v>7751022</v>
      </c>
      <c r="F34" s="20"/>
      <c r="G34" s="21">
        <f t="shared" ref="G34:G39" si="6">H34+I34+J34+K34</f>
        <v>7751022</v>
      </c>
      <c r="H34" s="20">
        <v>7751022</v>
      </c>
      <c r="I34" s="20"/>
      <c r="J34" s="20"/>
      <c r="K34" s="20"/>
      <c r="Q34" s="183">
        <v>7045872</v>
      </c>
      <c r="R34" s="14">
        <f t="shared" si="2"/>
        <v>705150</v>
      </c>
      <c r="S34" s="14">
        <f t="shared" si="4"/>
        <v>10.007987655750771</v>
      </c>
    </row>
    <row r="35" spans="1:21" s="13" customFormat="1" ht="45" customHeight="1" x14ac:dyDescent="0.45">
      <c r="A35" s="18" t="s">
        <v>72</v>
      </c>
      <c r="B35" s="145" t="s">
        <v>73</v>
      </c>
      <c r="C35" s="146"/>
      <c r="D35" s="19" t="s">
        <v>27</v>
      </c>
      <c r="E35" s="20">
        <f t="shared" si="5"/>
        <v>290568</v>
      </c>
      <c r="F35" s="20"/>
      <c r="G35" s="21">
        <f t="shared" si="6"/>
        <v>290568</v>
      </c>
      <c r="H35" s="20"/>
      <c r="I35" s="20"/>
      <c r="J35" s="20">
        <v>290568</v>
      </c>
      <c r="K35" s="20"/>
      <c r="Q35" s="183">
        <v>325536</v>
      </c>
      <c r="R35" s="14">
        <f t="shared" si="2"/>
        <v>-34968</v>
      </c>
      <c r="S35" s="14">
        <f t="shared" si="4"/>
        <v>-10.741669124152168</v>
      </c>
      <c r="T35" s="14"/>
      <c r="U35" s="14"/>
    </row>
    <row r="36" spans="1:21" s="13" customFormat="1" ht="66" customHeight="1" x14ac:dyDescent="0.45">
      <c r="A36" s="18" t="s">
        <v>74</v>
      </c>
      <c r="B36" s="145" t="s">
        <v>197</v>
      </c>
      <c r="C36" s="146"/>
      <c r="D36" s="19" t="s">
        <v>27</v>
      </c>
      <c r="E36" s="20">
        <f t="shared" si="5"/>
        <v>771900</v>
      </c>
      <c r="F36" s="20"/>
      <c r="G36" s="21">
        <f t="shared" si="6"/>
        <v>771900</v>
      </c>
      <c r="H36" s="20"/>
      <c r="I36" s="20"/>
      <c r="J36" s="20">
        <v>771900</v>
      </c>
      <c r="K36" s="20"/>
      <c r="Q36" s="183">
        <v>719520</v>
      </c>
      <c r="R36" s="14">
        <f t="shared" si="2"/>
        <v>52380</v>
      </c>
      <c r="S36" s="14">
        <f t="shared" si="4"/>
        <v>7.2798532354903269</v>
      </c>
    </row>
    <row r="37" spans="1:21" s="13" customFormat="1" ht="66" customHeight="1" x14ac:dyDescent="0.45">
      <c r="A37" s="18" t="s">
        <v>166</v>
      </c>
      <c r="B37" s="145" t="s">
        <v>167</v>
      </c>
      <c r="C37" s="146"/>
      <c r="D37" s="19" t="s">
        <v>27</v>
      </c>
      <c r="E37" s="20">
        <f t="shared" si="5"/>
        <v>897440</v>
      </c>
      <c r="F37" s="20"/>
      <c r="G37" s="21">
        <f t="shared" si="6"/>
        <v>897440</v>
      </c>
      <c r="H37" s="20"/>
      <c r="I37" s="20"/>
      <c r="J37" s="20">
        <v>897440</v>
      </c>
      <c r="K37" s="20"/>
      <c r="Q37" s="183">
        <v>756168</v>
      </c>
      <c r="R37" s="14">
        <f t="shared" si="2"/>
        <v>141272</v>
      </c>
      <c r="S37" s="14">
        <f t="shared" si="4"/>
        <v>18.682620793262871</v>
      </c>
    </row>
    <row r="38" spans="1:21" s="13" customFormat="1" ht="32.25" customHeight="1" x14ac:dyDescent="0.5">
      <c r="A38" s="10" t="s">
        <v>76</v>
      </c>
      <c r="B38" s="151" t="s">
        <v>77</v>
      </c>
      <c r="C38" s="152"/>
      <c r="D38" s="11" t="s">
        <v>27</v>
      </c>
      <c r="E38" s="26">
        <f t="shared" si="5"/>
        <v>128689793</v>
      </c>
      <c r="F38" s="27">
        <f>F39+F65+F72+F74</f>
        <v>0</v>
      </c>
      <c r="G38" s="12">
        <f t="shared" si="6"/>
        <v>128689793</v>
      </c>
      <c r="H38" s="12">
        <f>H39+H65+H72+H74</f>
        <v>0</v>
      </c>
      <c r="I38" s="12">
        <f>I39+I65+I72+I74</f>
        <v>20789</v>
      </c>
      <c r="J38" s="12">
        <f>J39+J65+J72+J74</f>
        <v>51027866</v>
      </c>
      <c r="K38" s="12">
        <f>K39+K65+K72+K74</f>
        <v>77641138</v>
      </c>
      <c r="Q38" s="94">
        <v>117346445</v>
      </c>
      <c r="R38" s="14">
        <f t="shared" si="2"/>
        <v>11343348</v>
      </c>
      <c r="S38" s="14">
        <f t="shared" si="4"/>
        <v>9.6665459273180367</v>
      </c>
    </row>
    <row r="39" spans="1:21" s="13" customFormat="1" ht="32.25" customHeight="1" x14ac:dyDescent="0.2">
      <c r="A39" s="15" t="s">
        <v>5</v>
      </c>
      <c r="B39" s="153" t="s">
        <v>78</v>
      </c>
      <c r="C39" s="154"/>
      <c r="D39" s="28" t="s">
        <v>27</v>
      </c>
      <c r="E39" s="25">
        <f t="shared" si="5"/>
        <v>119528904</v>
      </c>
      <c r="F39" s="29">
        <f>F40+F42+F64</f>
        <v>0</v>
      </c>
      <c r="G39" s="17">
        <f t="shared" si="6"/>
        <v>119528904</v>
      </c>
      <c r="H39" s="17">
        <f>H40+H42+H64</f>
        <v>0</v>
      </c>
      <c r="I39" s="17">
        <f>I40+I42+I64</f>
        <v>20789</v>
      </c>
      <c r="J39" s="17">
        <f>J40+J42+J64</f>
        <v>42434218</v>
      </c>
      <c r="K39" s="17">
        <f>K40+K42+K64</f>
        <v>77073897</v>
      </c>
      <c r="L39" s="30">
        <v>85351857</v>
      </c>
      <c r="M39" s="30">
        <v>0</v>
      </c>
      <c r="N39" s="30">
        <v>11309</v>
      </c>
      <c r="O39" s="30">
        <v>22915747</v>
      </c>
      <c r="P39" s="30">
        <v>62424801</v>
      </c>
      <c r="Q39" s="17">
        <v>79875859</v>
      </c>
      <c r="R39" s="17">
        <v>0</v>
      </c>
      <c r="S39" s="17">
        <v>24632</v>
      </c>
      <c r="T39" s="17">
        <v>20533656</v>
      </c>
      <c r="U39" s="17">
        <v>59317571</v>
      </c>
    </row>
    <row r="40" spans="1:21" s="13" customFormat="1" ht="59.25" customHeight="1" x14ac:dyDescent="0.2">
      <c r="A40" s="15" t="s">
        <v>79</v>
      </c>
      <c r="B40" s="147" t="s">
        <v>80</v>
      </c>
      <c r="C40" s="148"/>
      <c r="D40" s="31" t="s">
        <v>27</v>
      </c>
      <c r="E40" s="32"/>
      <c r="F40" s="33"/>
      <c r="G40" s="34"/>
      <c r="H40" s="33"/>
      <c r="I40" s="33"/>
      <c r="J40" s="32"/>
      <c r="K40" s="32"/>
      <c r="L40" s="30">
        <f>G39+G74-L39</f>
        <v>35987029</v>
      </c>
      <c r="M40" s="30">
        <f>H39+H74-M39</f>
        <v>0</v>
      </c>
      <c r="N40" s="30">
        <f>I39+I74-N39</f>
        <v>9480</v>
      </c>
      <c r="O40" s="30">
        <f>J39+J74-O39</f>
        <v>20761212</v>
      </c>
      <c r="P40" s="30">
        <f>K39+K74-P39</f>
        <v>15216337</v>
      </c>
      <c r="Q40" s="17">
        <f>G39+G74-Q39</f>
        <v>41463027</v>
      </c>
      <c r="R40" s="17">
        <f>H39+H74-R39</f>
        <v>0</v>
      </c>
      <c r="S40" s="17">
        <f>I39+I74-S39</f>
        <v>-3843</v>
      </c>
      <c r="T40" s="17">
        <f>J39+J74-T39</f>
        <v>23143303</v>
      </c>
      <c r="U40" s="17">
        <f>K39+K74-U39</f>
        <v>18323567</v>
      </c>
    </row>
    <row r="41" spans="1:21" s="35" customFormat="1" ht="39" customHeight="1" x14ac:dyDescent="0.3">
      <c r="A41" s="18" t="s">
        <v>81</v>
      </c>
      <c r="B41" s="145" t="s">
        <v>82</v>
      </c>
      <c r="C41" s="146"/>
      <c r="D41" s="19" t="s">
        <v>27</v>
      </c>
      <c r="E41" s="32"/>
      <c r="F41" s="33"/>
      <c r="G41" s="34"/>
      <c r="H41" s="33"/>
      <c r="I41" s="33"/>
      <c r="J41" s="32"/>
      <c r="K41" s="32"/>
      <c r="L41" s="30"/>
      <c r="M41" s="30"/>
      <c r="N41" s="30"/>
      <c r="O41" s="30"/>
      <c r="P41" s="30"/>
    </row>
    <row r="42" spans="1:21" s="13" customFormat="1" ht="67.5" customHeight="1" x14ac:dyDescent="0.5">
      <c r="A42" s="15" t="s">
        <v>83</v>
      </c>
      <c r="B42" s="147" t="s">
        <v>84</v>
      </c>
      <c r="C42" s="148"/>
      <c r="D42" s="29" t="s">
        <v>27</v>
      </c>
      <c r="E42" s="17">
        <f t="shared" ref="E42:E65" si="7">G42-F42</f>
        <v>119528904</v>
      </c>
      <c r="F42" s="17">
        <f>F43+F56+F62+F63</f>
        <v>0</v>
      </c>
      <c r="G42" s="17">
        <f t="shared" ref="G42:G73" si="8">H42+I42+J42+K42</f>
        <v>119528904</v>
      </c>
      <c r="H42" s="17">
        <f>H43+H56+H62+H63</f>
        <v>0</v>
      </c>
      <c r="I42" s="17">
        <f>I43+I56+I62+I63</f>
        <v>20789</v>
      </c>
      <c r="J42" s="17">
        <f>J43+J56+J62+J63</f>
        <v>42434218</v>
      </c>
      <c r="K42" s="17">
        <f>K43+K56+K62+K63</f>
        <v>77073897</v>
      </c>
      <c r="Q42" s="94">
        <v>108675634</v>
      </c>
      <c r="R42" s="36">
        <f>E42-Q42</f>
        <v>10853270</v>
      </c>
      <c r="S42" s="14">
        <f t="shared" ref="S42:S54" si="9">R42/Q42*100</f>
        <v>9.9868476497684853</v>
      </c>
    </row>
    <row r="43" spans="1:21" s="13" customFormat="1" ht="91.5" customHeight="1" x14ac:dyDescent="0.5">
      <c r="A43" s="15" t="s">
        <v>6</v>
      </c>
      <c r="B43" s="147" t="s">
        <v>85</v>
      </c>
      <c r="C43" s="148"/>
      <c r="D43" s="16" t="s">
        <v>27</v>
      </c>
      <c r="E43" s="25">
        <f>G43-F43</f>
        <v>117029898</v>
      </c>
      <c r="F43" s="29">
        <f>F44+F46+F49+F50+F51</f>
        <v>0</v>
      </c>
      <c r="G43" s="17">
        <f t="shared" si="8"/>
        <v>117029898</v>
      </c>
      <c r="H43" s="17">
        <f>SUM(H44:H55)</f>
        <v>0</v>
      </c>
      <c r="I43" s="17">
        <f>SUM(I44:I55)</f>
        <v>20789</v>
      </c>
      <c r="J43" s="17">
        <f>SUM(J44:J55)</f>
        <v>39940222</v>
      </c>
      <c r="K43" s="17">
        <f>SUM(K44:K55)</f>
        <v>77068887</v>
      </c>
      <c r="Q43" s="94">
        <v>106337919</v>
      </c>
      <c r="R43" s="36">
        <f>E43-Q43</f>
        <v>10691979</v>
      </c>
      <c r="S43" s="14">
        <f t="shared" si="9"/>
        <v>10.054719050877797</v>
      </c>
    </row>
    <row r="44" spans="1:21" s="13" customFormat="1" ht="52.5" customHeight="1" x14ac:dyDescent="0.5">
      <c r="A44" s="18" t="s">
        <v>86</v>
      </c>
      <c r="B44" s="145" t="s">
        <v>87</v>
      </c>
      <c r="C44" s="146"/>
      <c r="D44" s="19" t="s">
        <v>27</v>
      </c>
      <c r="E44" s="20">
        <f t="shared" si="7"/>
        <v>16186165</v>
      </c>
      <c r="F44" s="20"/>
      <c r="G44" s="21">
        <f t="shared" si="8"/>
        <v>16186165</v>
      </c>
      <c r="H44" s="20"/>
      <c r="I44" s="20"/>
      <c r="J44" s="20">
        <v>3265287</v>
      </c>
      <c r="K44" s="20">
        <f>9357160+3563718</f>
        <v>12920878</v>
      </c>
      <c r="Q44" s="184">
        <v>15745873</v>
      </c>
      <c r="R44" s="94">
        <f t="shared" ref="R44:R54" si="10">E44-Q44</f>
        <v>440292</v>
      </c>
      <c r="S44" s="14">
        <f t="shared" si="9"/>
        <v>2.7962374648900066</v>
      </c>
    </row>
    <row r="45" spans="1:21" s="13" customFormat="1" ht="52.5" customHeight="1" x14ac:dyDescent="0.5">
      <c r="A45" s="18" t="s">
        <v>88</v>
      </c>
      <c r="B45" s="145" t="s">
        <v>89</v>
      </c>
      <c r="C45" s="146"/>
      <c r="D45" s="19" t="s">
        <v>27</v>
      </c>
      <c r="E45" s="20">
        <f t="shared" si="7"/>
        <v>930427</v>
      </c>
      <c r="F45" s="20"/>
      <c r="G45" s="21">
        <f t="shared" si="8"/>
        <v>930427</v>
      </c>
      <c r="H45" s="20"/>
      <c r="I45" s="20"/>
      <c r="J45" s="20">
        <v>299044</v>
      </c>
      <c r="K45" s="20">
        <v>631383</v>
      </c>
      <c r="Q45" s="184">
        <v>922425</v>
      </c>
      <c r="R45" s="36">
        <f>E45-Q45</f>
        <v>8002</v>
      </c>
      <c r="S45" s="14">
        <f t="shared" si="9"/>
        <v>0.86749600238501778</v>
      </c>
    </row>
    <row r="46" spans="1:21" s="13" customFormat="1" ht="58.5" customHeight="1" x14ac:dyDescent="0.5">
      <c r="A46" s="18" t="s">
        <v>90</v>
      </c>
      <c r="B46" s="145" t="s">
        <v>91</v>
      </c>
      <c r="C46" s="146"/>
      <c r="D46" s="19" t="s">
        <v>27</v>
      </c>
      <c r="E46" s="20">
        <f t="shared" si="7"/>
        <v>70669756</v>
      </c>
      <c r="F46" s="20"/>
      <c r="G46" s="21">
        <f t="shared" si="8"/>
        <v>70669756</v>
      </c>
      <c r="H46" s="20"/>
      <c r="I46" s="20">
        <v>20789</v>
      </c>
      <c r="J46" s="20">
        <f>24615472+4990656</f>
        <v>29606128</v>
      </c>
      <c r="K46" s="20">
        <f>40975026+67813</f>
        <v>41042839</v>
      </c>
      <c r="L46" s="13">
        <v>65611287</v>
      </c>
      <c r="Q46" s="184">
        <v>64505484</v>
      </c>
      <c r="R46" s="94">
        <f t="shared" si="10"/>
        <v>6164272</v>
      </c>
      <c r="S46" s="14">
        <f t="shared" si="9"/>
        <v>9.5561983536159492</v>
      </c>
    </row>
    <row r="47" spans="1:21" s="13" customFormat="1" ht="58.5" customHeight="1" x14ac:dyDescent="0.5">
      <c r="A47" s="18" t="s">
        <v>92</v>
      </c>
      <c r="B47" s="145" t="s">
        <v>93</v>
      </c>
      <c r="C47" s="146"/>
      <c r="D47" s="19" t="s">
        <v>27</v>
      </c>
      <c r="E47" s="20">
        <f t="shared" si="7"/>
        <v>4713</v>
      </c>
      <c r="F47" s="20"/>
      <c r="G47" s="21">
        <f t="shared" si="8"/>
        <v>4713</v>
      </c>
      <c r="H47" s="20"/>
      <c r="I47" s="20"/>
      <c r="J47" s="20">
        <v>0</v>
      </c>
      <c r="K47" s="20">
        <v>4713</v>
      </c>
      <c r="Q47" s="184">
        <v>4455</v>
      </c>
      <c r="R47" s="36">
        <f t="shared" si="10"/>
        <v>258</v>
      </c>
      <c r="S47" s="14">
        <f t="shared" si="9"/>
        <v>5.7912457912457915</v>
      </c>
    </row>
    <row r="48" spans="1:21" s="13" customFormat="1" ht="57" customHeight="1" x14ac:dyDescent="0.5">
      <c r="A48" s="18" t="s">
        <v>94</v>
      </c>
      <c r="B48" s="145" t="s">
        <v>95</v>
      </c>
      <c r="C48" s="146"/>
      <c r="D48" s="19" t="s">
        <v>27</v>
      </c>
      <c r="E48" s="20">
        <f t="shared" si="7"/>
        <v>1443204</v>
      </c>
      <c r="F48" s="20"/>
      <c r="G48" s="21">
        <f t="shared" si="8"/>
        <v>1443204</v>
      </c>
      <c r="H48" s="20"/>
      <c r="I48" s="20"/>
      <c r="J48" s="20">
        <v>389461</v>
      </c>
      <c r="K48" s="20">
        <v>1053743</v>
      </c>
      <c r="Q48" s="184">
        <v>1177952</v>
      </c>
      <c r="R48" s="36">
        <f t="shared" si="10"/>
        <v>265252</v>
      </c>
      <c r="S48" s="14">
        <f t="shared" si="9"/>
        <v>22.518065252234386</v>
      </c>
    </row>
    <row r="49" spans="1:19" s="13" customFormat="1" ht="54.75" customHeight="1" x14ac:dyDescent="0.5">
      <c r="A49" s="18" t="s">
        <v>96</v>
      </c>
      <c r="B49" s="145" t="s">
        <v>97</v>
      </c>
      <c r="C49" s="146"/>
      <c r="D49" s="19" t="s">
        <v>27</v>
      </c>
      <c r="E49" s="20">
        <f t="shared" si="7"/>
        <v>14621167</v>
      </c>
      <c r="F49" s="20"/>
      <c r="G49" s="21">
        <f t="shared" si="8"/>
        <v>14621167</v>
      </c>
      <c r="H49" s="20"/>
      <c r="I49" s="20"/>
      <c r="J49" s="20">
        <v>463887</v>
      </c>
      <c r="K49" s="20">
        <f>4353757+9803523</f>
        <v>14157280</v>
      </c>
      <c r="Q49" s="184">
        <v>11269983</v>
      </c>
      <c r="R49" s="94">
        <f t="shared" si="10"/>
        <v>3351184</v>
      </c>
      <c r="S49" s="14">
        <f t="shared" si="9"/>
        <v>29.735484073046077</v>
      </c>
    </row>
    <row r="50" spans="1:19" s="13" customFormat="1" ht="54.75" customHeight="1" x14ac:dyDescent="0.5">
      <c r="A50" s="18" t="s">
        <v>98</v>
      </c>
      <c r="B50" s="145" t="s">
        <v>186</v>
      </c>
      <c r="C50" s="146"/>
      <c r="D50" s="19" t="s">
        <v>27</v>
      </c>
      <c r="E50" s="20">
        <f t="shared" si="7"/>
        <v>1474</v>
      </c>
      <c r="F50" s="20"/>
      <c r="G50" s="21">
        <f t="shared" si="8"/>
        <v>1474</v>
      </c>
      <c r="H50" s="20"/>
      <c r="I50" s="20"/>
      <c r="J50" s="20">
        <v>783</v>
      </c>
      <c r="K50" s="20">
        <v>691</v>
      </c>
      <c r="Q50" s="184">
        <v>1173</v>
      </c>
      <c r="R50" s="36">
        <f t="shared" si="10"/>
        <v>301</v>
      </c>
      <c r="S50" s="14">
        <f t="shared" si="9"/>
        <v>25.66069906223359</v>
      </c>
    </row>
    <row r="51" spans="1:19" s="13" customFormat="1" ht="60.75" customHeight="1" x14ac:dyDescent="0.5">
      <c r="A51" s="18" t="s">
        <v>100</v>
      </c>
      <c r="B51" s="145" t="s">
        <v>101</v>
      </c>
      <c r="C51" s="146"/>
      <c r="D51" s="19" t="s">
        <v>27</v>
      </c>
      <c r="E51" s="20">
        <f t="shared" si="7"/>
        <v>265</v>
      </c>
      <c r="F51" s="20"/>
      <c r="G51" s="21">
        <f t="shared" si="8"/>
        <v>265</v>
      </c>
      <c r="H51" s="20"/>
      <c r="I51" s="20"/>
      <c r="J51" s="20">
        <v>0</v>
      </c>
      <c r="K51" s="20">
        <v>265</v>
      </c>
      <c r="Q51" s="184">
        <v>274</v>
      </c>
      <c r="R51" s="36">
        <f t="shared" si="10"/>
        <v>-9</v>
      </c>
      <c r="S51" s="14">
        <f t="shared" si="9"/>
        <v>-3.2846715328467155</v>
      </c>
    </row>
    <row r="52" spans="1:19" s="13" customFormat="1" ht="54.75" customHeight="1" x14ac:dyDescent="0.5">
      <c r="A52" s="18" t="s">
        <v>102</v>
      </c>
      <c r="B52" s="145" t="s">
        <v>103</v>
      </c>
      <c r="C52" s="146"/>
      <c r="D52" s="19" t="s">
        <v>27</v>
      </c>
      <c r="E52" s="20">
        <f t="shared" si="7"/>
        <v>13113978</v>
      </c>
      <c r="F52" s="20"/>
      <c r="G52" s="21">
        <f t="shared" si="8"/>
        <v>13113978</v>
      </c>
      <c r="H52" s="20"/>
      <c r="I52" s="20"/>
      <c r="J52" s="20">
        <v>5889672</v>
      </c>
      <c r="K52" s="20">
        <f>5685329+1538977</f>
        <v>7224306</v>
      </c>
      <c r="Q52" s="184">
        <v>12657731</v>
      </c>
      <c r="R52" s="94">
        <f t="shared" si="10"/>
        <v>456247</v>
      </c>
      <c r="S52" s="14">
        <f t="shared" si="9"/>
        <v>3.6044927799461055</v>
      </c>
    </row>
    <row r="53" spans="1:19" s="13" customFormat="1" ht="65.25" customHeight="1" x14ac:dyDescent="0.5">
      <c r="A53" s="18" t="s">
        <v>104</v>
      </c>
      <c r="B53" s="145" t="s">
        <v>105</v>
      </c>
      <c r="C53" s="146"/>
      <c r="D53" s="19" t="s">
        <v>27</v>
      </c>
      <c r="E53" s="20">
        <f t="shared" si="7"/>
        <v>47250</v>
      </c>
      <c r="F53" s="20"/>
      <c r="G53" s="21">
        <f t="shared" si="8"/>
        <v>47250</v>
      </c>
      <c r="H53" s="20"/>
      <c r="I53" s="20"/>
      <c r="J53" s="20">
        <v>24561</v>
      </c>
      <c r="K53" s="20">
        <v>22689</v>
      </c>
      <c r="Q53" s="184">
        <v>40721</v>
      </c>
      <c r="R53" s="36">
        <f t="shared" si="10"/>
        <v>6529</v>
      </c>
      <c r="S53" s="14">
        <f t="shared" si="9"/>
        <v>16.033496230446207</v>
      </c>
    </row>
    <row r="54" spans="1:19" s="13" customFormat="1" ht="65.25" customHeight="1" x14ac:dyDescent="0.5">
      <c r="A54" s="18" t="s">
        <v>106</v>
      </c>
      <c r="B54" s="145" t="s">
        <v>107</v>
      </c>
      <c r="C54" s="146"/>
      <c r="D54" s="19" t="s">
        <v>27</v>
      </c>
      <c r="E54" s="20">
        <f t="shared" si="7"/>
        <v>11499</v>
      </c>
      <c r="F54" s="20"/>
      <c r="G54" s="21">
        <f t="shared" si="8"/>
        <v>11499</v>
      </c>
      <c r="H54" s="20"/>
      <c r="I54" s="20"/>
      <c r="J54" s="20">
        <v>1399</v>
      </c>
      <c r="K54" s="20">
        <v>10100</v>
      </c>
      <c r="Q54" s="184">
        <v>11848</v>
      </c>
      <c r="R54" s="36">
        <f t="shared" si="10"/>
        <v>-349</v>
      </c>
      <c r="S54" s="14">
        <f t="shared" si="9"/>
        <v>-2.9456448345712358</v>
      </c>
    </row>
    <row r="55" spans="1:19" s="13" customFormat="1" ht="42.75" customHeight="1" x14ac:dyDescent="0.45">
      <c r="A55" s="18" t="s">
        <v>108</v>
      </c>
      <c r="B55" s="145" t="s">
        <v>109</v>
      </c>
      <c r="C55" s="146"/>
      <c r="D55" s="19" t="s">
        <v>27</v>
      </c>
      <c r="E55" s="20">
        <f t="shared" si="7"/>
        <v>0</v>
      </c>
      <c r="F55" s="20"/>
      <c r="G55" s="21">
        <f t="shared" si="8"/>
        <v>0</v>
      </c>
      <c r="H55" s="20"/>
      <c r="I55" s="20"/>
      <c r="J55" s="20"/>
      <c r="K55" s="20"/>
      <c r="Q55" s="38">
        <v>0</v>
      </c>
      <c r="R55" s="39"/>
      <c r="S55" s="39"/>
    </row>
    <row r="56" spans="1:19" s="13" customFormat="1" ht="57.75" customHeight="1" x14ac:dyDescent="0.2">
      <c r="A56" s="15" t="s">
        <v>7</v>
      </c>
      <c r="B56" s="147" t="s">
        <v>110</v>
      </c>
      <c r="C56" s="148"/>
      <c r="D56" s="16" t="s">
        <v>27</v>
      </c>
      <c r="E56" s="25">
        <f t="shared" si="7"/>
        <v>3782</v>
      </c>
      <c r="F56" s="29">
        <f>F57+F58+F59+F60</f>
        <v>0</v>
      </c>
      <c r="G56" s="17">
        <f t="shared" si="8"/>
        <v>3782</v>
      </c>
      <c r="H56" s="17">
        <f>H57+H58+H59+H60</f>
        <v>0</v>
      </c>
      <c r="I56" s="17">
        <f>I57+I58+I59+I60</f>
        <v>0</v>
      </c>
      <c r="J56" s="17">
        <f>J57+J58+J59+J60</f>
        <v>3782</v>
      </c>
      <c r="K56" s="17">
        <f>K57+K58+K59+K60</f>
        <v>0</v>
      </c>
      <c r="Q56" s="118">
        <v>3951</v>
      </c>
      <c r="R56" s="38"/>
      <c r="S56" s="38"/>
    </row>
    <row r="57" spans="1:19" s="13" customFormat="1" ht="55.5" customHeight="1" x14ac:dyDescent="0.4">
      <c r="A57" s="18" t="s">
        <v>111</v>
      </c>
      <c r="B57" s="145" t="s">
        <v>112</v>
      </c>
      <c r="C57" s="146"/>
      <c r="D57" s="19" t="s">
        <v>27</v>
      </c>
      <c r="E57" s="32">
        <f t="shared" si="7"/>
        <v>0</v>
      </c>
      <c r="F57" s="33"/>
      <c r="G57" s="21">
        <f t="shared" si="8"/>
        <v>0</v>
      </c>
      <c r="H57" s="20"/>
      <c r="I57" s="20"/>
      <c r="J57" s="20">
        <v>0</v>
      </c>
      <c r="K57" s="20"/>
      <c r="L57" s="40"/>
      <c r="Q57" s="38">
        <v>0</v>
      </c>
      <c r="R57" s="38"/>
      <c r="S57" s="38"/>
    </row>
    <row r="58" spans="1:19" s="13" customFormat="1" ht="46.5" customHeight="1" x14ac:dyDescent="0.5">
      <c r="A58" s="18" t="s">
        <v>113</v>
      </c>
      <c r="B58" s="145" t="s">
        <v>114</v>
      </c>
      <c r="C58" s="146"/>
      <c r="D58" s="19" t="s">
        <v>27</v>
      </c>
      <c r="E58" s="20">
        <f t="shared" si="7"/>
        <v>3782</v>
      </c>
      <c r="F58" s="33"/>
      <c r="G58" s="21">
        <f t="shared" si="8"/>
        <v>3782</v>
      </c>
      <c r="H58" s="20"/>
      <c r="I58" s="20"/>
      <c r="J58" s="20">
        <v>3782</v>
      </c>
      <c r="K58" s="20"/>
      <c r="Q58" s="184">
        <v>3951</v>
      </c>
      <c r="R58" s="36">
        <f>E58-Q58</f>
        <v>-169</v>
      </c>
      <c r="S58" s="14">
        <f>R58/Q58*100</f>
        <v>-4.2773981270564416</v>
      </c>
    </row>
    <row r="59" spans="1:19" s="13" customFormat="1" ht="46.5" customHeight="1" x14ac:dyDescent="0.2">
      <c r="A59" s="18" t="s">
        <v>115</v>
      </c>
      <c r="B59" s="145" t="s">
        <v>116</v>
      </c>
      <c r="C59" s="146"/>
      <c r="D59" s="19" t="s">
        <v>27</v>
      </c>
      <c r="E59" s="32">
        <f t="shared" si="7"/>
        <v>0</v>
      </c>
      <c r="F59" s="33"/>
      <c r="G59" s="41">
        <f t="shared" si="8"/>
        <v>0</v>
      </c>
      <c r="H59" s="20"/>
      <c r="I59" s="20"/>
      <c r="J59" s="20"/>
      <c r="K59" s="20"/>
      <c r="Q59" s="38">
        <v>0</v>
      </c>
      <c r="R59" s="38"/>
      <c r="S59" s="38"/>
    </row>
    <row r="60" spans="1:19" s="13" customFormat="1" ht="40.5" customHeight="1" x14ac:dyDescent="0.2">
      <c r="A60" s="18" t="s">
        <v>117</v>
      </c>
      <c r="B60" s="145" t="s">
        <v>118</v>
      </c>
      <c r="C60" s="146"/>
      <c r="D60" s="19" t="s">
        <v>27</v>
      </c>
      <c r="E60" s="32">
        <f t="shared" si="7"/>
        <v>0</v>
      </c>
      <c r="F60" s="33"/>
      <c r="G60" s="41">
        <f t="shared" si="8"/>
        <v>0</v>
      </c>
      <c r="H60" s="20"/>
      <c r="I60" s="20"/>
      <c r="J60" s="20"/>
      <c r="K60" s="20"/>
      <c r="Q60" s="38">
        <v>0</v>
      </c>
      <c r="R60" s="38"/>
      <c r="S60" s="38"/>
    </row>
    <row r="61" spans="1:19" s="13" customFormat="1" ht="34.5" customHeight="1" x14ac:dyDescent="0.2">
      <c r="A61" s="18" t="s">
        <v>119</v>
      </c>
      <c r="B61" s="145" t="s">
        <v>109</v>
      </c>
      <c r="C61" s="146"/>
      <c r="D61" s="19" t="s">
        <v>27</v>
      </c>
      <c r="E61" s="32">
        <f t="shared" si="7"/>
        <v>0</v>
      </c>
      <c r="F61" s="33"/>
      <c r="G61" s="41">
        <f t="shared" si="8"/>
        <v>0</v>
      </c>
      <c r="H61" s="20"/>
      <c r="I61" s="20"/>
      <c r="J61" s="20"/>
      <c r="K61" s="20"/>
      <c r="Q61" s="38">
        <v>0</v>
      </c>
      <c r="R61" s="38"/>
      <c r="S61" s="38"/>
    </row>
    <row r="62" spans="1:19" s="13" customFormat="1" ht="36" customHeight="1" x14ac:dyDescent="0.2">
      <c r="A62" s="15" t="s">
        <v>8</v>
      </c>
      <c r="B62" s="147" t="s">
        <v>120</v>
      </c>
      <c r="C62" s="148"/>
      <c r="D62" s="16" t="s">
        <v>27</v>
      </c>
      <c r="E62" s="42">
        <f t="shared" si="7"/>
        <v>0</v>
      </c>
      <c r="F62" s="43"/>
      <c r="G62" s="44">
        <f t="shared" si="8"/>
        <v>0</v>
      </c>
      <c r="H62" s="45"/>
      <c r="I62" s="45"/>
      <c r="J62" s="20"/>
      <c r="K62" s="20"/>
      <c r="Q62" s="38">
        <v>0</v>
      </c>
      <c r="R62" s="38"/>
      <c r="S62" s="38"/>
    </row>
    <row r="63" spans="1:19" s="13" customFormat="1" ht="31.5" customHeight="1" x14ac:dyDescent="0.5">
      <c r="A63" s="15" t="s">
        <v>9</v>
      </c>
      <c r="B63" s="147" t="s">
        <v>121</v>
      </c>
      <c r="C63" s="148"/>
      <c r="D63" s="16" t="s">
        <v>27</v>
      </c>
      <c r="E63" s="45">
        <f t="shared" si="7"/>
        <v>2495224</v>
      </c>
      <c r="F63" s="45"/>
      <c r="G63" s="46">
        <f t="shared" si="8"/>
        <v>2495224</v>
      </c>
      <c r="H63" s="45"/>
      <c r="I63" s="45"/>
      <c r="J63" s="20">
        <v>2490214</v>
      </c>
      <c r="K63" s="20">
        <v>5010</v>
      </c>
      <c r="Q63" s="184">
        <v>2333764</v>
      </c>
      <c r="R63" s="36">
        <f>E63-Q63</f>
        <v>161460</v>
      </c>
      <c r="S63" s="38"/>
    </row>
    <row r="64" spans="1:19" s="47" customFormat="1" ht="24.95" customHeight="1" x14ac:dyDescent="0.2">
      <c r="A64" s="15" t="s">
        <v>10</v>
      </c>
      <c r="B64" s="147" t="s">
        <v>122</v>
      </c>
      <c r="C64" s="148"/>
      <c r="D64" s="29" t="s">
        <v>27</v>
      </c>
      <c r="E64" s="42">
        <f t="shared" si="7"/>
        <v>0</v>
      </c>
      <c r="F64" s="43"/>
      <c r="G64" s="44">
        <f t="shared" si="8"/>
        <v>0</v>
      </c>
      <c r="H64" s="45"/>
      <c r="I64" s="45"/>
      <c r="J64" s="45"/>
      <c r="K64" s="42">
        <v>0</v>
      </c>
      <c r="Q64" s="48">
        <v>0</v>
      </c>
      <c r="R64" s="48"/>
      <c r="S64" s="48"/>
    </row>
    <row r="65" spans="1:19" s="47" customFormat="1" ht="32.25" customHeight="1" x14ac:dyDescent="0.45">
      <c r="A65" s="15" t="s">
        <v>123</v>
      </c>
      <c r="B65" s="147" t="s">
        <v>124</v>
      </c>
      <c r="C65" s="148"/>
      <c r="D65" s="16" t="s">
        <v>27</v>
      </c>
      <c r="E65" s="25">
        <f t="shared" si="7"/>
        <v>6910819</v>
      </c>
      <c r="F65" s="29">
        <f>F66+F67+F68+F69+F70</f>
        <v>0</v>
      </c>
      <c r="G65" s="17">
        <f t="shared" si="8"/>
        <v>6910819</v>
      </c>
      <c r="H65" s="17">
        <f>H66+H67+H68+H69+H70</f>
        <v>0</v>
      </c>
      <c r="I65" s="17">
        <f>I66+I67+I68+I69+I70</f>
        <v>0</v>
      </c>
      <c r="J65" s="17">
        <f>SUM(J66:J71)</f>
        <v>6910819</v>
      </c>
      <c r="K65" s="17">
        <f>K66+K67+K68+K69+K70</f>
        <v>0</v>
      </c>
      <c r="Q65" s="95">
        <v>6486288</v>
      </c>
      <c r="R65" s="14">
        <f t="shared" ref="R65:R70" si="11">E65-Q65</f>
        <v>424531</v>
      </c>
      <c r="S65" s="14">
        <f t="shared" ref="S65:S71" si="12">R65/Q65*100</f>
        <v>6.5450531952944422</v>
      </c>
    </row>
    <row r="66" spans="1:19" s="47" customFormat="1" ht="36.75" customHeight="1" x14ac:dyDescent="0.45">
      <c r="A66" s="18" t="s">
        <v>125</v>
      </c>
      <c r="B66" s="145" t="s">
        <v>126</v>
      </c>
      <c r="C66" s="146"/>
      <c r="D66" s="19" t="s">
        <v>27</v>
      </c>
      <c r="E66" s="20">
        <f>G66-F66</f>
        <v>490050</v>
      </c>
      <c r="F66" s="20"/>
      <c r="G66" s="21">
        <f t="shared" si="8"/>
        <v>490050</v>
      </c>
      <c r="H66" s="20"/>
      <c r="I66" s="50"/>
      <c r="J66" s="20">
        <v>490050</v>
      </c>
      <c r="K66" s="20"/>
      <c r="Q66" s="185">
        <v>521790</v>
      </c>
      <c r="R66" s="14">
        <f t="shared" si="11"/>
        <v>-31740</v>
      </c>
      <c r="S66" s="14">
        <f t="shared" si="12"/>
        <v>-6.0829069165756335</v>
      </c>
    </row>
    <row r="67" spans="1:19" s="47" customFormat="1" ht="32.25" customHeight="1" x14ac:dyDescent="0.45">
      <c r="A67" s="18" t="s">
        <v>127</v>
      </c>
      <c r="B67" s="145" t="s">
        <v>128</v>
      </c>
      <c r="C67" s="146"/>
      <c r="D67" s="19" t="s">
        <v>27</v>
      </c>
      <c r="E67" s="20">
        <f t="shared" ref="E67:E80" si="13">G67-F67</f>
        <v>945643</v>
      </c>
      <c r="F67" s="20"/>
      <c r="G67" s="21">
        <f t="shared" si="8"/>
        <v>945643</v>
      </c>
      <c r="H67" s="20"/>
      <c r="I67" s="50"/>
      <c r="J67" s="20">
        <v>945643</v>
      </c>
      <c r="K67" s="20"/>
      <c r="Q67" s="185">
        <v>877283</v>
      </c>
      <c r="R67" s="14">
        <f t="shared" si="11"/>
        <v>68360</v>
      </c>
      <c r="S67" s="14">
        <f t="shared" si="12"/>
        <v>7.792240360294227</v>
      </c>
    </row>
    <row r="68" spans="1:19" s="13" customFormat="1" ht="32.25" customHeight="1" x14ac:dyDescent="0.45">
      <c r="A68" s="18" t="s">
        <v>129</v>
      </c>
      <c r="B68" s="145" t="s">
        <v>130</v>
      </c>
      <c r="C68" s="146"/>
      <c r="D68" s="19" t="s">
        <v>27</v>
      </c>
      <c r="E68" s="20">
        <f t="shared" si="13"/>
        <v>1046496</v>
      </c>
      <c r="F68" s="20"/>
      <c r="G68" s="21">
        <f t="shared" si="8"/>
        <v>1046496</v>
      </c>
      <c r="H68" s="20"/>
      <c r="I68" s="50"/>
      <c r="J68" s="20">
        <v>1046496</v>
      </c>
      <c r="K68" s="20"/>
      <c r="Q68" s="186">
        <v>984672</v>
      </c>
      <c r="R68" s="14">
        <f t="shared" si="11"/>
        <v>61824</v>
      </c>
      <c r="S68" s="14">
        <f t="shared" si="12"/>
        <v>6.2786389782587504</v>
      </c>
    </row>
    <row r="69" spans="1:19" s="13" customFormat="1" ht="37.5" customHeight="1" x14ac:dyDescent="0.45">
      <c r="A69" s="18" t="s">
        <v>131</v>
      </c>
      <c r="B69" s="145" t="s">
        <v>132</v>
      </c>
      <c r="C69" s="146"/>
      <c r="D69" s="19" t="s">
        <v>27</v>
      </c>
      <c r="E69" s="20">
        <f t="shared" si="13"/>
        <v>456217</v>
      </c>
      <c r="F69" s="20"/>
      <c r="G69" s="21">
        <f t="shared" si="8"/>
        <v>456217</v>
      </c>
      <c r="H69" s="20"/>
      <c r="I69" s="50"/>
      <c r="J69" s="20">
        <v>456217</v>
      </c>
      <c r="K69" s="20"/>
      <c r="Q69" s="186">
        <v>388185</v>
      </c>
      <c r="R69" s="14">
        <f t="shared" si="11"/>
        <v>68032</v>
      </c>
      <c r="S69" s="14">
        <f t="shared" si="12"/>
        <v>17.525664309543128</v>
      </c>
    </row>
    <row r="70" spans="1:19" s="13" customFormat="1" ht="39" customHeight="1" x14ac:dyDescent="0.45">
      <c r="A70" s="18" t="s">
        <v>133</v>
      </c>
      <c r="B70" s="145" t="s">
        <v>192</v>
      </c>
      <c r="C70" s="146"/>
      <c r="D70" s="19" t="s">
        <v>27</v>
      </c>
      <c r="E70" s="20">
        <f t="shared" si="13"/>
        <v>3629373</v>
      </c>
      <c r="F70" s="20"/>
      <c r="G70" s="21">
        <f t="shared" si="8"/>
        <v>3629373</v>
      </c>
      <c r="H70" s="20"/>
      <c r="I70" s="50"/>
      <c r="J70" s="20">
        <v>3629373</v>
      </c>
      <c r="K70" s="20"/>
      <c r="Q70" s="186">
        <v>3518358</v>
      </c>
      <c r="R70" s="14">
        <f t="shared" si="11"/>
        <v>111015</v>
      </c>
      <c r="S70" s="14">
        <f t="shared" si="12"/>
        <v>3.1553071063263034</v>
      </c>
    </row>
    <row r="71" spans="1:19" s="13" customFormat="1" ht="39" customHeight="1" x14ac:dyDescent="0.45">
      <c r="A71" s="18" t="s">
        <v>168</v>
      </c>
      <c r="B71" s="145" t="s">
        <v>169</v>
      </c>
      <c r="C71" s="146"/>
      <c r="D71" s="19" t="s">
        <v>27</v>
      </c>
      <c r="E71" s="20">
        <f>G71-F71</f>
        <v>343040</v>
      </c>
      <c r="F71" s="20"/>
      <c r="G71" s="21">
        <f t="shared" si="8"/>
        <v>343040</v>
      </c>
      <c r="H71" s="20"/>
      <c r="I71" s="50"/>
      <c r="J71" s="20">
        <v>343040</v>
      </c>
      <c r="K71" s="20"/>
      <c r="Q71" s="186">
        <v>196000</v>
      </c>
      <c r="R71" s="14">
        <f>E71-Q71</f>
        <v>147040</v>
      </c>
      <c r="S71" s="14">
        <f t="shared" si="12"/>
        <v>75.020408163265301</v>
      </c>
    </row>
    <row r="72" spans="1:19" s="13" customFormat="1" ht="61.5" customHeight="1" x14ac:dyDescent="0.5">
      <c r="A72" s="15" t="s">
        <v>135</v>
      </c>
      <c r="B72" s="147" t="s">
        <v>136</v>
      </c>
      <c r="C72" s="148"/>
      <c r="D72" s="16" t="s">
        <v>27</v>
      </c>
      <c r="E72" s="42">
        <f t="shared" si="13"/>
        <v>440088</v>
      </c>
      <c r="F72" s="43"/>
      <c r="G72" s="44">
        <f>H72+I72+J72+K72</f>
        <v>440088</v>
      </c>
      <c r="H72" s="45"/>
      <c r="I72" s="52"/>
      <c r="J72" s="20">
        <f>J73</f>
        <v>440088</v>
      </c>
      <c r="K72" s="20"/>
      <c r="Q72" s="104">
        <v>414521</v>
      </c>
      <c r="R72" s="14">
        <f>E72-Q72</f>
        <v>25567</v>
      </c>
      <c r="S72" s="38"/>
    </row>
    <row r="73" spans="1:19" s="13" customFormat="1" ht="36.75" customHeight="1" x14ac:dyDescent="0.5">
      <c r="A73" s="15" t="s">
        <v>183</v>
      </c>
      <c r="B73" s="109" t="s">
        <v>184</v>
      </c>
      <c r="C73" s="135"/>
      <c r="D73" s="16" t="s">
        <v>27</v>
      </c>
      <c r="E73" s="42">
        <f t="shared" si="13"/>
        <v>440088</v>
      </c>
      <c r="F73" s="43"/>
      <c r="G73" s="44">
        <f t="shared" si="8"/>
        <v>440088</v>
      </c>
      <c r="H73" s="45"/>
      <c r="I73" s="52"/>
      <c r="J73" s="20">
        <v>440088</v>
      </c>
      <c r="K73" s="20"/>
      <c r="Q73" s="184">
        <v>414521</v>
      </c>
      <c r="R73" s="14">
        <f>E73-Q73</f>
        <v>25567</v>
      </c>
      <c r="S73" s="38"/>
    </row>
    <row r="74" spans="1:19" s="13" customFormat="1" ht="60" customHeight="1" x14ac:dyDescent="0.5">
      <c r="A74" s="16" t="s">
        <v>137</v>
      </c>
      <c r="B74" s="149" t="s">
        <v>138</v>
      </c>
      <c r="C74" s="150"/>
      <c r="D74" s="16" t="s">
        <v>27</v>
      </c>
      <c r="E74" s="45">
        <f t="shared" si="13"/>
        <v>1809982</v>
      </c>
      <c r="F74" s="53"/>
      <c r="G74" s="46">
        <f>H74+I74+J74+K74</f>
        <v>1809982</v>
      </c>
      <c r="H74" s="45"/>
      <c r="I74" s="53"/>
      <c r="J74" s="20">
        <f>SUM(J75:J80)</f>
        <v>1242741</v>
      </c>
      <c r="K74" s="20">
        <f>SUM(K75:K80)</f>
        <v>567241</v>
      </c>
      <c r="Q74" s="104">
        <v>1770002</v>
      </c>
      <c r="R74" s="14">
        <f t="shared" ref="R74:R80" si="14">E74-Q74</f>
        <v>39980</v>
      </c>
      <c r="S74" s="38"/>
    </row>
    <row r="75" spans="1:19" s="13" customFormat="1" ht="34.5" customHeight="1" x14ac:dyDescent="0.5">
      <c r="A75" s="15" t="s">
        <v>139</v>
      </c>
      <c r="B75" s="54" t="s">
        <v>140</v>
      </c>
      <c r="C75" s="136"/>
      <c r="D75" s="16" t="s">
        <v>27</v>
      </c>
      <c r="E75" s="45">
        <f t="shared" si="13"/>
        <v>119882</v>
      </c>
      <c r="F75" s="53"/>
      <c r="G75" s="46">
        <f t="shared" ref="G75:G80" si="15">H75+I75+J75+K75</f>
        <v>119882</v>
      </c>
      <c r="H75" s="45"/>
      <c r="I75" s="52"/>
      <c r="J75" s="20">
        <v>119882</v>
      </c>
      <c r="K75" s="20"/>
      <c r="Q75" s="184">
        <v>119963</v>
      </c>
      <c r="R75" s="14">
        <f t="shared" si="14"/>
        <v>-81</v>
      </c>
      <c r="S75" s="38"/>
    </row>
    <row r="76" spans="1:19" s="13" customFormat="1" ht="32.25" customHeight="1" x14ac:dyDescent="0.45">
      <c r="A76" s="15" t="s">
        <v>141</v>
      </c>
      <c r="B76" s="109" t="s">
        <v>142</v>
      </c>
      <c r="C76" s="136"/>
      <c r="D76" s="16" t="s">
        <v>27</v>
      </c>
      <c r="E76" s="45">
        <f t="shared" si="13"/>
        <v>192977</v>
      </c>
      <c r="F76" s="53"/>
      <c r="G76" s="46">
        <f t="shared" si="15"/>
        <v>192977</v>
      </c>
      <c r="H76" s="45"/>
      <c r="I76" s="53"/>
      <c r="J76" s="20">
        <f>49492+51007</f>
        <v>100499</v>
      </c>
      <c r="K76" s="20">
        <f>70337+22141</f>
        <v>92478</v>
      </c>
      <c r="Q76" s="14">
        <v>190919</v>
      </c>
      <c r="R76" s="14">
        <f t="shared" si="14"/>
        <v>2058</v>
      </c>
      <c r="S76" s="14">
        <f>R76/Q76*100</f>
        <v>1.0779440495707604</v>
      </c>
    </row>
    <row r="77" spans="1:19" s="13" customFormat="1" ht="35.25" customHeight="1" x14ac:dyDescent="0.45">
      <c r="A77" s="15" t="s">
        <v>143</v>
      </c>
      <c r="B77" s="109" t="s">
        <v>188</v>
      </c>
      <c r="C77" s="136"/>
      <c r="D77" s="16" t="s">
        <v>27</v>
      </c>
      <c r="E77" s="45">
        <f t="shared" si="13"/>
        <v>5808</v>
      </c>
      <c r="F77" s="53"/>
      <c r="G77" s="46">
        <f t="shared" si="15"/>
        <v>5808</v>
      </c>
      <c r="H77" s="45"/>
      <c r="I77" s="53"/>
      <c r="J77" s="20">
        <v>5808</v>
      </c>
      <c r="K77" s="20"/>
      <c r="Q77" s="183">
        <v>6488</v>
      </c>
      <c r="R77" s="14">
        <f t="shared" si="14"/>
        <v>-680</v>
      </c>
      <c r="S77" s="14">
        <f>R77/Q77*100</f>
        <v>-10.480887792848335</v>
      </c>
    </row>
    <row r="78" spans="1:19" s="13" customFormat="1" ht="35.25" customHeight="1" x14ac:dyDescent="0.45">
      <c r="A78" s="15" t="s">
        <v>189</v>
      </c>
      <c r="B78" s="54" t="s">
        <v>194</v>
      </c>
      <c r="C78" s="136"/>
      <c r="D78" s="16"/>
      <c r="E78" s="45">
        <f t="shared" si="13"/>
        <v>360033</v>
      </c>
      <c r="F78" s="53"/>
      <c r="G78" s="46">
        <f t="shared" si="15"/>
        <v>360033</v>
      </c>
      <c r="H78" s="45"/>
      <c r="I78" s="53"/>
      <c r="J78" s="20">
        <v>360033</v>
      </c>
      <c r="K78" s="20"/>
      <c r="Q78" s="183">
        <v>349221</v>
      </c>
      <c r="R78" s="14">
        <f t="shared" si="14"/>
        <v>10812</v>
      </c>
      <c r="S78" s="14">
        <f t="shared" ref="S78:S80" si="16">R78/Q78*100</f>
        <v>3.0960337436752088</v>
      </c>
    </row>
    <row r="79" spans="1:19" s="13" customFormat="1" ht="35.25" customHeight="1" x14ac:dyDescent="0.45">
      <c r="A79" s="15" t="s">
        <v>195</v>
      </c>
      <c r="B79" s="54" t="s">
        <v>198</v>
      </c>
      <c r="C79" s="136"/>
      <c r="D79" s="16"/>
      <c r="E79" s="45">
        <f t="shared" si="13"/>
        <v>1056522</v>
      </c>
      <c r="F79" s="53"/>
      <c r="G79" s="46">
        <f t="shared" si="15"/>
        <v>1056522</v>
      </c>
      <c r="H79" s="45"/>
      <c r="I79" s="53"/>
      <c r="J79" s="20">
        <v>656519</v>
      </c>
      <c r="K79" s="20">
        <v>400003</v>
      </c>
      <c r="Q79" s="183">
        <v>1036240</v>
      </c>
      <c r="R79" s="14">
        <f t="shared" si="14"/>
        <v>20282</v>
      </c>
      <c r="S79" s="14">
        <f t="shared" si="16"/>
        <v>1.9572685864278543</v>
      </c>
    </row>
    <row r="80" spans="1:19" s="13" customFormat="1" ht="34.5" customHeight="1" x14ac:dyDescent="0.45">
      <c r="A80" s="15" t="s">
        <v>199</v>
      </c>
      <c r="B80" s="54" t="s">
        <v>144</v>
      </c>
      <c r="C80" s="136"/>
      <c r="D80" s="16" t="s">
        <v>27</v>
      </c>
      <c r="E80" s="45">
        <f t="shared" si="13"/>
        <v>74760</v>
      </c>
      <c r="F80" s="53"/>
      <c r="G80" s="46">
        <f t="shared" si="15"/>
        <v>74760</v>
      </c>
      <c r="H80" s="45"/>
      <c r="I80" s="52"/>
      <c r="J80" s="20"/>
      <c r="K80" s="50">
        <v>74760</v>
      </c>
      <c r="Q80" s="183">
        <v>67171</v>
      </c>
      <c r="R80" s="14">
        <f t="shared" si="14"/>
        <v>7589</v>
      </c>
      <c r="S80" s="14">
        <f t="shared" si="16"/>
        <v>11.298030400023821</v>
      </c>
    </row>
    <row r="81" spans="1:209" s="47" customFormat="1" ht="48" customHeight="1" x14ac:dyDescent="0.45">
      <c r="A81" s="10" t="s">
        <v>11</v>
      </c>
      <c r="B81" s="143" t="s">
        <v>145</v>
      </c>
      <c r="C81" s="59" t="s">
        <v>146</v>
      </c>
      <c r="D81" s="11" t="s">
        <v>27</v>
      </c>
      <c r="E81" s="26">
        <f>E13-E38</f>
        <v>14698291</v>
      </c>
      <c r="F81" s="26">
        <f>F13-F38</f>
        <v>0</v>
      </c>
      <c r="G81" s="26">
        <f>G13-G38</f>
        <v>14698291</v>
      </c>
      <c r="H81" s="60"/>
      <c r="I81" s="60"/>
      <c r="J81" s="61"/>
      <c r="K81" s="62"/>
      <c r="Q81" s="14"/>
    </row>
    <row r="82" spans="1:209" s="64" customFormat="1" ht="45.75" customHeight="1" x14ac:dyDescent="0.2">
      <c r="A82" s="10" t="s">
        <v>147</v>
      </c>
      <c r="B82" s="144"/>
      <c r="C82" s="59" t="s">
        <v>148</v>
      </c>
      <c r="D82" s="11" t="s">
        <v>12</v>
      </c>
      <c r="E82" s="63">
        <f>E81/E13*100</f>
        <v>10.250706048907105</v>
      </c>
      <c r="F82" s="63"/>
      <c r="G82" s="63">
        <f>G81/G13*100</f>
        <v>10.250706048907105</v>
      </c>
      <c r="H82" s="10"/>
      <c r="I82" s="10"/>
      <c r="J82" s="10"/>
      <c r="K82" s="10"/>
      <c r="L82" s="141"/>
      <c r="M82" s="142"/>
      <c r="N82" s="141"/>
      <c r="O82" s="142"/>
      <c r="P82" s="141"/>
      <c r="Q82" s="142"/>
      <c r="R82" s="141"/>
      <c r="S82" s="142"/>
      <c r="T82" s="141"/>
      <c r="U82" s="142"/>
      <c r="V82" s="141"/>
      <c r="W82" s="142"/>
      <c r="X82" s="141"/>
      <c r="Y82" s="142"/>
      <c r="Z82" s="141"/>
      <c r="AA82" s="142"/>
      <c r="AB82" s="141"/>
      <c r="AC82" s="142"/>
      <c r="AD82" s="141"/>
      <c r="AE82" s="142"/>
      <c r="AF82" s="141"/>
      <c r="AG82" s="142"/>
      <c r="AH82" s="141"/>
      <c r="AI82" s="142"/>
      <c r="AJ82" s="141"/>
      <c r="AK82" s="142"/>
      <c r="AL82" s="141"/>
      <c r="AM82" s="142"/>
      <c r="AN82" s="141"/>
      <c r="AO82" s="142"/>
      <c r="AP82" s="141"/>
      <c r="AQ82" s="142"/>
      <c r="AR82" s="141"/>
      <c r="AS82" s="142"/>
      <c r="AT82" s="141"/>
      <c r="AU82" s="142"/>
      <c r="AV82" s="141"/>
      <c r="AW82" s="142"/>
      <c r="AX82" s="141"/>
      <c r="AY82" s="142"/>
      <c r="AZ82" s="141"/>
      <c r="BA82" s="142"/>
      <c r="BB82" s="141"/>
      <c r="BC82" s="142"/>
      <c r="BD82" s="141"/>
      <c r="BE82" s="142"/>
      <c r="BF82" s="141"/>
      <c r="BG82" s="142"/>
      <c r="BH82" s="141"/>
      <c r="BI82" s="142"/>
      <c r="BJ82" s="141"/>
      <c r="BK82" s="142"/>
      <c r="BL82" s="141"/>
      <c r="BM82" s="142"/>
      <c r="BN82" s="141"/>
      <c r="BO82" s="142"/>
      <c r="BP82" s="141"/>
      <c r="BQ82" s="142"/>
      <c r="BR82" s="141"/>
      <c r="BS82" s="142"/>
      <c r="BT82" s="141"/>
      <c r="BU82" s="142"/>
      <c r="BV82" s="141"/>
      <c r="BW82" s="142"/>
      <c r="BX82" s="141"/>
      <c r="BY82" s="142"/>
      <c r="BZ82" s="141"/>
      <c r="CA82" s="142"/>
      <c r="CB82" s="141"/>
      <c r="CC82" s="142"/>
      <c r="CD82" s="141"/>
      <c r="CE82" s="142"/>
      <c r="CF82" s="141"/>
      <c r="CG82" s="142"/>
      <c r="CH82" s="141"/>
      <c r="CI82" s="142"/>
      <c r="CJ82" s="141"/>
      <c r="CK82" s="142"/>
      <c r="CL82" s="141"/>
      <c r="CM82" s="142"/>
      <c r="CN82" s="141"/>
      <c r="CO82" s="142"/>
      <c r="CP82" s="141"/>
      <c r="CQ82" s="142"/>
      <c r="CR82" s="141"/>
      <c r="CS82" s="142"/>
      <c r="CT82" s="141"/>
      <c r="CU82" s="142"/>
      <c r="CV82" s="141"/>
      <c r="CW82" s="142"/>
      <c r="CX82" s="141"/>
      <c r="CY82" s="142"/>
      <c r="CZ82" s="141"/>
      <c r="DA82" s="142"/>
      <c r="DB82" s="141"/>
      <c r="DC82" s="142"/>
      <c r="DD82" s="141"/>
      <c r="DE82" s="142"/>
      <c r="DF82" s="141"/>
      <c r="DG82" s="142"/>
      <c r="DH82" s="141"/>
      <c r="DI82" s="142"/>
      <c r="DJ82" s="141"/>
      <c r="DK82" s="142"/>
      <c r="DL82" s="141"/>
      <c r="DM82" s="142"/>
      <c r="DN82" s="141"/>
      <c r="DO82" s="142"/>
      <c r="DP82" s="141"/>
      <c r="DQ82" s="142"/>
      <c r="DR82" s="141"/>
      <c r="DS82" s="142"/>
      <c r="DT82" s="141"/>
      <c r="DU82" s="142"/>
      <c r="DV82" s="141"/>
      <c r="DW82" s="142"/>
      <c r="DX82" s="141"/>
      <c r="DY82" s="142"/>
      <c r="DZ82" s="141"/>
      <c r="EA82" s="142"/>
      <c r="EB82" s="141"/>
      <c r="EC82" s="142"/>
      <c r="ED82" s="141"/>
      <c r="EE82" s="142"/>
      <c r="EF82" s="141"/>
      <c r="EG82" s="142"/>
      <c r="EH82" s="141"/>
      <c r="EI82" s="142"/>
      <c r="EJ82" s="141"/>
      <c r="EK82" s="142"/>
      <c r="EL82" s="141"/>
      <c r="EM82" s="142"/>
      <c r="EN82" s="141"/>
      <c r="EO82" s="142"/>
      <c r="EP82" s="141"/>
      <c r="EQ82" s="142"/>
      <c r="ER82" s="141"/>
      <c r="ES82" s="142"/>
      <c r="ET82" s="141"/>
      <c r="EU82" s="142"/>
      <c r="EV82" s="141"/>
      <c r="EW82" s="142"/>
      <c r="EX82" s="141"/>
      <c r="EY82" s="142"/>
      <c r="EZ82" s="141"/>
      <c r="FA82" s="142"/>
      <c r="FB82" s="141"/>
      <c r="FC82" s="142"/>
      <c r="FD82" s="141"/>
      <c r="FE82" s="142"/>
      <c r="FF82" s="141"/>
      <c r="FG82" s="142"/>
      <c r="FH82" s="141"/>
      <c r="FI82" s="142"/>
      <c r="FJ82" s="141"/>
      <c r="FK82" s="142"/>
      <c r="FL82" s="141"/>
      <c r="FM82" s="142"/>
      <c r="FN82" s="141"/>
      <c r="FO82" s="142"/>
      <c r="FP82" s="141"/>
      <c r="FQ82" s="142"/>
      <c r="FR82" s="141"/>
      <c r="FS82" s="142"/>
      <c r="FT82" s="141"/>
      <c r="FU82" s="142"/>
      <c r="FV82" s="141"/>
      <c r="FW82" s="142"/>
      <c r="FX82" s="141"/>
      <c r="FY82" s="142"/>
      <c r="FZ82" s="141"/>
      <c r="GA82" s="142"/>
      <c r="GB82" s="141"/>
      <c r="GC82" s="142"/>
      <c r="GD82" s="141"/>
      <c r="GE82" s="142"/>
      <c r="GF82" s="141"/>
      <c r="GG82" s="142"/>
      <c r="GH82" s="141"/>
      <c r="GI82" s="142"/>
      <c r="GJ82" s="141"/>
      <c r="GK82" s="142"/>
      <c r="GL82" s="141"/>
      <c r="GM82" s="142"/>
      <c r="GN82" s="141"/>
      <c r="GO82" s="142"/>
      <c r="GP82" s="141"/>
      <c r="GQ82" s="142"/>
      <c r="GR82" s="141"/>
      <c r="GS82" s="142"/>
      <c r="GT82" s="141"/>
      <c r="GU82" s="142"/>
      <c r="GV82" s="141"/>
      <c r="GW82" s="142"/>
      <c r="GX82" s="141"/>
      <c r="GY82" s="142"/>
      <c r="GZ82" s="141"/>
      <c r="HA82" s="142"/>
    </row>
    <row r="83" spans="1:209" s="13" customFormat="1" ht="56.25" customHeight="1" x14ac:dyDescent="0.2">
      <c r="A83" s="15" t="s">
        <v>176</v>
      </c>
      <c r="B83" s="138" t="s">
        <v>151</v>
      </c>
      <c r="C83" s="139"/>
      <c r="D83" s="16" t="s">
        <v>27</v>
      </c>
      <c r="E83" s="52">
        <f>E38-E74-E47-E58-E72</f>
        <v>126431228</v>
      </c>
      <c r="F83" s="52"/>
      <c r="G83" s="52">
        <f>G38-G74-G47-G58-G72</f>
        <v>126431228</v>
      </c>
      <c r="H83" s="65"/>
      <c r="I83" s="65"/>
      <c r="J83" s="52"/>
      <c r="K83" s="52"/>
    </row>
    <row r="84" spans="1:209" s="47" customFormat="1" ht="44.25" customHeight="1" x14ac:dyDescent="0.2">
      <c r="A84" s="66"/>
      <c r="B84" s="67"/>
      <c r="C84" s="67"/>
      <c r="D84" s="68"/>
      <c r="E84" s="69"/>
      <c r="F84" s="70"/>
      <c r="G84" s="71"/>
      <c r="H84" s="70"/>
      <c r="I84" s="70"/>
      <c r="J84" s="71"/>
      <c r="K84" s="71"/>
    </row>
    <row r="85" spans="1:209" s="47" customFormat="1" ht="44.25" customHeight="1" x14ac:dyDescent="0.2">
      <c r="A85" s="66"/>
      <c r="B85" s="67"/>
      <c r="C85" s="67"/>
      <c r="D85" s="68"/>
      <c r="E85" s="69"/>
      <c r="F85" s="70"/>
      <c r="G85" s="71"/>
      <c r="H85" s="70"/>
      <c r="I85" s="70"/>
      <c r="J85" s="71"/>
      <c r="K85" s="71"/>
    </row>
    <row r="86" spans="1:209" s="4" customFormat="1" ht="30" x14ac:dyDescent="0.4">
      <c r="A86" s="72" t="s">
        <v>153</v>
      </c>
      <c r="B86" s="72"/>
      <c r="C86" s="72"/>
      <c r="D86" s="72" t="s">
        <v>154</v>
      </c>
      <c r="E86" s="72"/>
      <c r="F86" s="72"/>
      <c r="G86" s="72"/>
      <c r="H86" s="72"/>
      <c r="I86" s="72" t="s">
        <v>155</v>
      </c>
      <c r="J86" s="72"/>
      <c r="K86" s="72"/>
    </row>
    <row r="87" spans="1:209" s="4" customFormat="1" ht="30.75" x14ac:dyDescent="0.4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</row>
    <row r="88" spans="1:209" s="76" customFormat="1" ht="40.5" x14ac:dyDescent="0.55000000000000004">
      <c r="A88" s="74" t="s">
        <v>156</v>
      </c>
      <c r="B88" s="75"/>
      <c r="C88" s="75"/>
      <c r="D88" s="74" t="s">
        <v>157</v>
      </c>
      <c r="E88" s="75"/>
      <c r="F88" s="75"/>
      <c r="G88" s="75"/>
      <c r="H88" s="75"/>
      <c r="I88" s="74" t="s">
        <v>158</v>
      </c>
      <c r="J88" s="75"/>
      <c r="K88" s="75"/>
    </row>
    <row r="89" spans="1:209" s="76" customFormat="1" ht="40.5" x14ac:dyDescent="0.55000000000000004">
      <c r="A89" s="75"/>
      <c r="B89" s="75"/>
      <c r="C89" s="75"/>
      <c r="D89" s="75"/>
      <c r="E89" s="75"/>
      <c r="F89" s="75"/>
      <c r="G89" s="75"/>
      <c r="H89" s="75"/>
      <c r="I89" s="74" t="s">
        <v>14</v>
      </c>
      <c r="J89" s="75"/>
      <c r="K89" s="75"/>
    </row>
    <row r="90" spans="1:209" s="76" customFormat="1" ht="40.5" x14ac:dyDescent="0.55000000000000004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</row>
    <row r="91" spans="1:209" s="4" customFormat="1" ht="39" customHeight="1" x14ac:dyDescent="0.5">
      <c r="A91" s="140"/>
      <c r="B91" s="140"/>
      <c r="C91" s="140"/>
      <c r="D91" s="73" t="s">
        <v>159</v>
      </c>
      <c r="E91" s="73"/>
      <c r="F91" s="73"/>
      <c r="G91" s="73"/>
      <c r="H91" s="73"/>
      <c r="I91" s="73"/>
      <c r="J91" s="73"/>
      <c r="K91" s="73"/>
    </row>
    <row r="92" spans="1:209" s="4" customFormat="1" ht="35.25" x14ac:dyDescent="0.5">
      <c r="A92" s="77"/>
      <c r="B92" s="78"/>
      <c r="C92" s="78"/>
      <c r="D92" s="73" t="s">
        <v>160</v>
      </c>
      <c r="E92" s="73"/>
      <c r="F92" s="73"/>
      <c r="G92" s="73"/>
      <c r="H92" s="73"/>
      <c r="I92" s="74" t="s">
        <v>161</v>
      </c>
      <c r="J92" s="73"/>
      <c r="K92" s="73"/>
    </row>
    <row r="93" spans="1:209" s="4" customFormat="1" ht="30.75" x14ac:dyDescent="0.45">
      <c r="A93" s="79"/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1:209" s="4" customFormat="1" ht="30.75" x14ac:dyDescent="0.45">
      <c r="A94" s="80" t="s">
        <v>162</v>
      </c>
      <c r="B94" s="73"/>
      <c r="C94" s="80"/>
      <c r="D94" s="73"/>
      <c r="E94" s="80" t="s">
        <v>162</v>
      </c>
      <c r="F94" s="73"/>
      <c r="G94" s="73"/>
      <c r="H94" s="73"/>
      <c r="I94" s="73"/>
      <c r="J94" s="80" t="s">
        <v>162</v>
      </c>
      <c r="K94" s="73"/>
    </row>
    <row r="95" spans="1:209" s="4" customFormat="1" ht="23.25" x14ac:dyDescent="0.35">
      <c r="A95" s="81"/>
      <c r="B95" s="81"/>
      <c r="C95" s="82"/>
      <c r="D95" s="82"/>
      <c r="E95" s="82"/>
      <c r="F95" s="82"/>
      <c r="G95" s="82"/>
      <c r="H95" s="82"/>
      <c r="I95" s="82"/>
      <c r="J95" s="82"/>
      <c r="K95" s="82"/>
    </row>
    <row r="96" spans="1:209" s="4" customFormat="1" ht="23.25" x14ac:dyDescent="0.35">
      <c r="A96" s="81"/>
      <c r="B96" s="81"/>
      <c r="C96" s="83"/>
      <c r="D96" s="82"/>
      <c r="E96" s="82"/>
      <c r="F96" s="82"/>
      <c r="G96" s="82"/>
      <c r="H96" s="82"/>
      <c r="I96" s="82"/>
      <c r="J96" s="82"/>
      <c r="K96" s="82"/>
    </row>
    <row r="97" spans="1:11" s="4" customFormat="1" ht="15.75" x14ac:dyDescent="0.25">
      <c r="A97" s="84"/>
      <c r="B97" s="84"/>
      <c r="F97" s="85"/>
      <c r="G97" s="85"/>
      <c r="H97" s="85"/>
      <c r="I97" s="85"/>
      <c r="J97" s="85"/>
      <c r="K97" s="85"/>
    </row>
    <row r="98" spans="1:11" s="4" customFormat="1" ht="15.75" x14ac:dyDescent="0.25">
      <c r="A98" s="84"/>
      <c r="B98" s="84"/>
      <c r="F98" s="85"/>
      <c r="G98" s="85"/>
      <c r="H98" s="85"/>
      <c r="I98" s="85"/>
      <c r="J98" s="85"/>
      <c r="K98" s="85"/>
    </row>
    <row r="99" spans="1:11" s="4" customFormat="1" ht="15.75" x14ac:dyDescent="0.25">
      <c r="A99" s="84"/>
      <c r="B99" s="84"/>
      <c r="F99" s="85"/>
      <c r="G99" s="85"/>
      <c r="H99" s="85"/>
      <c r="I99" s="179"/>
      <c r="J99" s="180"/>
      <c r="K99" s="85"/>
    </row>
    <row r="100" spans="1:11" s="4" customFormat="1" ht="15.75" x14ac:dyDescent="0.25">
      <c r="A100" s="84"/>
      <c r="B100" s="84"/>
      <c r="F100" s="85"/>
      <c r="G100" s="85"/>
      <c r="H100" s="85"/>
      <c r="I100" s="85"/>
      <c r="J100" s="85"/>
      <c r="K100" s="85"/>
    </row>
    <row r="101" spans="1:11" s="4" customFormat="1" ht="15.75" x14ac:dyDescent="0.25">
      <c r="A101" s="84"/>
      <c r="B101" s="84"/>
      <c r="C101" s="85"/>
      <c r="D101" s="85"/>
      <c r="E101" s="85"/>
      <c r="F101" s="85"/>
      <c r="G101" s="85"/>
      <c r="H101" s="85"/>
      <c r="I101" s="85"/>
      <c r="J101" s="85"/>
      <c r="K101" s="85"/>
    </row>
    <row r="102" spans="1:11" s="4" customFormat="1" ht="15.75" x14ac:dyDescent="0.25">
      <c r="A102" s="84"/>
      <c r="B102" s="84"/>
      <c r="C102" s="85"/>
      <c r="D102" s="85"/>
      <c r="E102" s="85"/>
      <c r="F102" s="85"/>
      <c r="G102" s="85"/>
      <c r="H102" s="85"/>
      <c r="I102" s="85"/>
      <c r="J102" s="85"/>
      <c r="K102" s="85"/>
    </row>
    <row r="103" spans="1:11" s="4" customFormat="1" ht="15.75" x14ac:dyDescent="0.25">
      <c r="A103" s="84"/>
      <c r="B103" s="84"/>
      <c r="C103" s="85"/>
      <c r="D103" s="85"/>
      <c r="E103" s="85"/>
      <c r="F103" s="85"/>
      <c r="G103" s="85"/>
      <c r="H103" s="85"/>
      <c r="I103" s="85"/>
      <c r="J103" s="85"/>
      <c r="K103" s="85"/>
    </row>
    <row r="104" spans="1:11" s="4" customFormat="1" ht="15.75" x14ac:dyDescent="0.25">
      <c r="A104" s="84"/>
      <c r="B104" s="84"/>
      <c r="C104" s="85"/>
      <c r="D104" s="85"/>
      <c r="E104" s="85"/>
      <c r="F104" s="85"/>
      <c r="G104" s="85"/>
      <c r="H104" s="85"/>
      <c r="I104" s="85"/>
      <c r="J104" s="85"/>
      <c r="K104" s="85"/>
    </row>
    <row r="105" spans="1:11" s="4" customFormat="1" ht="15.75" x14ac:dyDescent="0.25">
      <c r="A105" s="84"/>
      <c r="B105" s="84"/>
      <c r="C105" s="85"/>
      <c r="D105" s="85"/>
      <c r="E105" s="85"/>
      <c r="F105" s="85"/>
      <c r="G105" s="85"/>
      <c r="H105" s="85"/>
      <c r="I105" s="85"/>
      <c r="J105" s="85"/>
      <c r="K105" s="85"/>
    </row>
    <row r="106" spans="1:11" s="4" customFormat="1" ht="15.75" x14ac:dyDescent="0.25">
      <c r="A106" s="84"/>
      <c r="B106" s="84"/>
      <c r="C106" s="85"/>
      <c r="D106" s="85"/>
      <c r="E106" s="85"/>
      <c r="F106" s="85"/>
      <c r="G106" s="85"/>
      <c r="H106" s="85"/>
      <c r="I106" s="85"/>
      <c r="J106" s="85"/>
      <c r="K106" s="85"/>
    </row>
    <row r="107" spans="1:11" s="4" customFormat="1" ht="15.75" x14ac:dyDescent="0.25">
      <c r="A107" s="84"/>
      <c r="B107" s="84"/>
      <c r="C107" s="85"/>
      <c r="D107" s="85"/>
      <c r="E107" s="85"/>
      <c r="F107" s="85"/>
      <c r="G107" s="85"/>
      <c r="H107" s="85"/>
      <c r="I107" s="85"/>
      <c r="J107" s="85"/>
      <c r="K107" s="85"/>
    </row>
    <row r="108" spans="1:11" s="4" customFormat="1" ht="15.75" x14ac:dyDescent="0.25">
      <c r="A108" s="84"/>
      <c r="B108" s="84"/>
      <c r="C108" s="85"/>
      <c r="D108" s="85"/>
      <c r="E108" s="85"/>
      <c r="F108" s="85"/>
      <c r="G108" s="85"/>
      <c r="H108" s="85"/>
      <c r="I108" s="85"/>
      <c r="J108" s="85"/>
      <c r="K108" s="85"/>
    </row>
    <row r="109" spans="1:11" s="4" customFormat="1" ht="15.75" x14ac:dyDescent="0.25">
      <c r="A109" s="84"/>
      <c r="B109" s="84"/>
      <c r="C109" s="85"/>
      <c r="D109" s="85"/>
      <c r="E109" s="85"/>
      <c r="F109" s="85"/>
      <c r="G109" s="85"/>
      <c r="H109" s="85"/>
      <c r="I109" s="85"/>
      <c r="J109" s="85"/>
      <c r="K109" s="85"/>
    </row>
    <row r="110" spans="1:11" s="4" customFormat="1" ht="15.75" x14ac:dyDescent="0.25">
      <c r="A110" s="84"/>
      <c r="B110" s="84"/>
      <c r="C110" s="85"/>
      <c r="D110" s="85"/>
      <c r="E110" s="85"/>
      <c r="F110" s="85"/>
      <c r="G110" s="85"/>
      <c r="H110" s="85"/>
      <c r="I110" s="85"/>
      <c r="J110" s="85"/>
      <c r="K110" s="85"/>
    </row>
    <row r="111" spans="1:11" s="4" customFormat="1" ht="12.75" x14ac:dyDescent="0.2">
      <c r="A111" s="84"/>
      <c r="B111" s="84"/>
    </row>
    <row r="112" spans="1:11" s="4" customFormat="1" ht="12.75" x14ac:dyDescent="0.2">
      <c r="A112" s="84"/>
      <c r="B112" s="84"/>
    </row>
    <row r="113" spans="1:10" s="4" customFormat="1" ht="12.75" x14ac:dyDescent="0.2">
      <c r="A113" s="84"/>
      <c r="B113" s="84"/>
    </row>
    <row r="114" spans="1:10" s="4" customFormat="1" ht="12.75" x14ac:dyDescent="0.2">
      <c r="A114" s="84"/>
      <c r="B114" s="84"/>
      <c r="J114" s="99"/>
    </row>
    <row r="115" spans="1:10" s="4" customFormat="1" ht="12.75" x14ac:dyDescent="0.2">
      <c r="A115" s="84"/>
      <c r="B115" s="84"/>
    </row>
    <row r="116" spans="1:10" s="4" customFormat="1" ht="12.75" x14ac:dyDescent="0.2">
      <c r="A116" s="84"/>
      <c r="B116" s="84"/>
    </row>
    <row r="117" spans="1:10" s="4" customFormat="1" ht="12.75" x14ac:dyDescent="0.2">
      <c r="A117" s="84"/>
      <c r="B117" s="84"/>
    </row>
    <row r="118" spans="1:10" s="4" customFormat="1" ht="12.75" x14ac:dyDescent="0.2">
      <c r="A118" s="84"/>
      <c r="B118" s="84"/>
    </row>
    <row r="119" spans="1:10" s="4" customFormat="1" ht="12.75" x14ac:dyDescent="0.2">
      <c r="A119" s="84"/>
      <c r="B119" s="84"/>
    </row>
    <row r="120" spans="1:10" s="4" customFormat="1" ht="12.75" x14ac:dyDescent="0.2">
      <c r="A120" s="84"/>
      <c r="B120" s="84"/>
    </row>
    <row r="121" spans="1:10" s="4" customFormat="1" ht="12.75" x14ac:dyDescent="0.2">
      <c r="A121" s="84"/>
      <c r="B121" s="84"/>
    </row>
    <row r="122" spans="1:10" s="4" customFormat="1" ht="12.75" x14ac:dyDescent="0.2">
      <c r="A122" s="84"/>
      <c r="B122" s="84"/>
    </row>
    <row r="123" spans="1:10" s="4" customFormat="1" ht="12.75" x14ac:dyDescent="0.2">
      <c r="A123" s="84"/>
      <c r="B123" s="84"/>
    </row>
    <row r="124" spans="1:10" s="4" customFormat="1" ht="12.75" x14ac:dyDescent="0.2">
      <c r="A124" s="84"/>
      <c r="B124" s="84"/>
    </row>
    <row r="125" spans="1:10" s="4" customFormat="1" ht="12.75" x14ac:dyDescent="0.2">
      <c r="A125" s="84"/>
      <c r="B125" s="84"/>
    </row>
    <row r="126" spans="1:10" s="4" customFormat="1" ht="12.75" x14ac:dyDescent="0.2">
      <c r="A126" s="84"/>
      <c r="B126" s="84"/>
    </row>
    <row r="127" spans="1:10" s="4" customFormat="1" ht="12.75" x14ac:dyDescent="0.2">
      <c r="A127" s="84"/>
      <c r="B127" s="84"/>
    </row>
    <row r="128" spans="1:10" s="4" customFormat="1" ht="12.75" x14ac:dyDescent="0.2">
      <c r="A128" s="84"/>
      <c r="B128" s="84"/>
    </row>
    <row r="129" spans="1:2" s="4" customFormat="1" ht="12.75" x14ac:dyDescent="0.2">
      <c r="A129" s="84"/>
      <c r="B129" s="84"/>
    </row>
    <row r="130" spans="1:2" s="4" customFormat="1" ht="12.75" x14ac:dyDescent="0.2">
      <c r="A130" s="84"/>
      <c r="B130" s="84"/>
    </row>
    <row r="131" spans="1:2" s="4" customFormat="1" ht="12.75" x14ac:dyDescent="0.2">
      <c r="A131" s="84"/>
      <c r="B131" s="84"/>
    </row>
    <row r="132" spans="1:2" s="4" customFormat="1" ht="12.75" x14ac:dyDescent="0.2">
      <c r="A132" s="84"/>
      <c r="B132" s="84"/>
    </row>
    <row r="133" spans="1:2" s="4" customFormat="1" ht="12.75" x14ac:dyDescent="0.2">
      <c r="A133" s="84"/>
      <c r="B133" s="84"/>
    </row>
    <row r="134" spans="1:2" s="4" customFormat="1" ht="12.75" x14ac:dyDescent="0.2">
      <c r="A134" s="84"/>
      <c r="B134" s="84"/>
    </row>
    <row r="135" spans="1:2" s="4" customFormat="1" ht="12.75" x14ac:dyDescent="0.2">
      <c r="A135" s="84"/>
      <c r="B135" s="84"/>
    </row>
    <row r="136" spans="1:2" s="4" customFormat="1" ht="12.75" x14ac:dyDescent="0.2">
      <c r="A136" s="84"/>
      <c r="B136" s="84"/>
    </row>
    <row r="137" spans="1:2" s="4" customFormat="1" ht="12.75" x14ac:dyDescent="0.2">
      <c r="A137" s="84"/>
      <c r="B137" s="84"/>
    </row>
    <row r="138" spans="1:2" s="4" customFormat="1" ht="12.75" x14ac:dyDescent="0.2">
      <c r="A138" s="84"/>
      <c r="B138" s="84"/>
    </row>
    <row r="139" spans="1:2" s="4" customFormat="1" ht="12.75" x14ac:dyDescent="0.2">
      <c r="A139" s="84"/>
      <c r="B139" s="84"/>
    </row>
    <row r="140" spans="1:2" s="4" customFormat="1" ht="12.75" x14ac:dyDescent="0.2">
      <c r="A140" s="84"/>
      <c r="B140" s="84"/>
    </row>
    <row r="141" spans="1:2" s="4" customFormat="1" ht="12.75" x14ac:dyDescent="0.2">
      <c r="A141" s="84"/>
      <c r="B141" s="84"/>
    </row>
    <row r="142" spans="1:2" s="4" customFormat="1" ht="12.75" x14ac:dyDescent="0.2">
      <c r="A142" s="84"/>
      <c r="B142" s="84"/>
    </row>
    <row r="143" spans="1:2" s="4" customFormat="1" ht="12.75" x14ac:dyDescent="0.2">
      <c r="A143" s="84"/>
      <c r="B143" s="84"/>
    </row>
    <row r="144" spans="1:2" s="4" customFormat="1" ht="12.75" x14ac:dyDescent="0.2">
      <c r="A144" s="84"/>
      <c r="B144" s="84"/>
    </row>
    <row r="145" spans="1:2" s="4" customFormat="1" ht="12.75" x14ac:dyDescent="0.2">
      <c r="A145" s="84"/>
      <c r="B145" s="84"/>
    </row>
    <row r="146" spans="1:2" s="4" customFormat="1" ht="12.75" x14ac:dyDescent="0.2">
      <c r="A146" s="84"/>
      <c r="B146" s="84"/>
    </row>
    <row r="147" spans="1:2" s="4" customFormat="1" ht="12.75" x14ac:dyDescent="0.2">
      <c r="A147" s="84"/>
      <c r="B147" s="84"/>
    </row>
    <row r="148" spans="1:2" s="4" customFormat="1" ht="12.75" x14ac:dyDescent="0.2">
      <c r="A148" s="84"/>
      <c r="B148" s="84"/>
    </row>
    <row r="149" spans="1:2" s="4" customFormat="1" ht="12.75" x14ac:dyDescent="0.2">
      <c r="A149" s="84"/>
      <c r="B149" s="84"/>
    </row>
    <row r="150" spans="1:2" s="4" customFormat="1" ht="12.75" x14ac:dyDescent="0.2">
      <c r="A150" s="84"/>
      <c r="B150" s="84"/>
    </row>
    <row r="151" spans="1:2" s="4" customFormat="1" ht="12.75" x14ac:dyDescent="0.2">
      <c r="A151" s="84"/>
      <c r="B151" s="84"/>
    </row>
    <row r="152" spans="1:2" s="4" customFormat="1" ht="12.75" x14ac:dyDescent="0.2">
      <c r="A152" s="84"/>
      <c r="B152" s="84"/>
    </row>
    <row r="153" spans="1:2" s="4" customFormat="1" ht="12.75" x14ac:dyDescent="0.2">
      <c r="A153" s="84"/>
      <c r="B153" s="84"/>
    </row>
    <row r="154" spans="1:2" s="4" customFormat="1" ht="12.75" x14ac:dyDescent="0.2">
      <c r="A154" s="84"/>
      <c r="B154" s="84"/>
    </row>
    <row r="155" spans="1:2" s="4" customFormat="1" ht="12.75" x14ac:dyDescent="0.2">
      <c r="A155" s="84"/>
      <c r="B155" s="84"/>
    </row>
    <row r="156" spans="1:2" s="4" customFormat="1" ht="12.75" x14ac:dyDescent="0.2">
      <c r="A156" s="84"/>
      <c r="B156" s="84"/>
    </row>
    <row r="157" spans="1:2" s="4" customFormat="1" ht="12.75" x14ac:dyDescent="0.2">
      <c r="A157" s="84"/>
      <c r="B157" s="84"/>
    </row>
    <row r="158" spans="1:2" s="4" customFormat="1" ht="12.75" x14ac:dyDescent="0.2">
      <c r="A158" s="84"/>
      <c r="B158" s="84"/>
    </row>
    <row r="159" spans="1:2" s="4" customFormat="1" ht="12.75" x14ac:dyDescent="0.2">
      <c r="A159" s="84"/>
      <c r="B159" s="84"/>
    </row>
    <row r="160" spans="1:2" s="4" customFormat="1" ht="12.75" x14ac:dyDescent="0.2">
      <c r="A160" s="84"/>
      <c r="B160" s="84"/>
    </row>
    <row r="161" spans="1:2" s="4" customFormat="1" ht="12.75" x14ac:dyDescent="0.2">
      <c r="A161" s="84"/>
      <c r="B161" s="84"/>
    </row>
    <row r="162" spans="1:2" s="4" customFormat="1" ht="12.75" x14ac:dyDescent="0.2">
      <c r="A162" s="84"/>
      <c r="B162" s="84"/>
    </row>
    <row r="163" spans="1:2" s="4" customFormat="1" ht="12.75" x14ac:dyDescent="0.2">
      <c r="A163" s="84"/>
      <c r="B163" s="84"/>
    </row>
    <row r="164" spans="1:2" s="4" customFormat="1" ht="12.75" x14ac:dyDescent="0.2">
      <c r="A164" s="84"/>
      <c r="B164" s="84"/>
    </row>
    <row r="165" spans="1:2" s="4" customFormat="1" ht="12.75" x14ac:dyDescent="0.2">
      <c r="A165" s="84"/>
      <c r="B165" s="84"/>
    </row>
    <row r="166" spans="1:2" s="4" customFormat="1" ht="12.75" x14ac:dyDescent="0.2">
      <c r="A166" s="84"/>
      <c r="B166" s="84"/>
    </row>
    <row r="167" spans="1:2" s="4" customFormat="1" ht="12.75" x14ac:dyDescent="0.2">
      <c r="A167" s="84"/>
      <c r="B167" s="84"/>
    </row>
    <row r="168" spans="1:2" s="4" customFormat="1" ht="12.75" x14ac:dyDescent="0.2">
      <c r="A168" s="84"/>
      <c r="B168" s="84"/>
    </row>
    <row r="169" spans="1:2" s="4" customFormat="1" ht="12.75" x14ac:dyDescent="0.2">
      <c r="A169" s="84"/>
      <c r="B169" s="84"/>
    </row>
    <row r="170" spans="1:2" s="4" customFormat="1" ht="12.75" x14ac:dyDescent="0.2">
      <c r="A170" s="84"/>
      <c r="B170" s="84"/>
    </row>
    <row r="171" spans="1:2" s="4" customFormat="1" ht="12.75" x14ac:dyDescent="0.2">
      <c r="A171" s="84"/>
      <c r="B171" s="84"/>
    </row>
    <row r="172" spans="1:2" s="4" customFormat="1" ht="12.75" x14ac:dyDescent="0.2">
      <c r="A172" s="84"/>
      <c r="B172" s="84"/>
    </row>
    <row r="173" spans="1:2" s="4" customFormat="1" ht="12.75" x14ac:dyDescent="0.2">
      <c r="A173" s="84"/>
      <c r="B173" s="84"/>
    </row>
    <row r="174" spans="1:2" s="4" customFormat="1" ht="12.75" x14ac:dyDescent="0.2">
      <c r="A174" s="84"/>
      <c r="B174" s="84"/>
    </row>
    <row r="175" spans="1:2" s="4" customFormat="1" ht="12.75" x14ac:dyDescent="0.2">
      <c r="A175" s="84"/>
      <c r="B175" s="84"/>
    </row>
    <row r="176" spans="1:2" s="4" customFormat="1" ht="12.75" x14ac:dyDescent="0.2">
      <c r="A176" s="84"/>
      <c r="B176" s="84"/>
    </row>
    <row r="177" spans="1:2" s="4" customFormat="1" ht="12.75" x14ac:dyDescent="0.2">
      <c r="A177" s="84"/>
      <c r="B177" s="84"/>
    </row>
    <row r="178" spans="1:2" s="4" customFormat="1" ht="12.75" x14ac:dyDescent="0.2">
      <c r="A178" s="84"/>
      <c r="B178" s="84"/>
    </row>
    <row r="179" spans="1:2" s="4" customFormat="1" ht="12.75" x14ac:dyDescent="0.2">
      <c r="A179" s="84"/>
      <c r="B179" s="84"/>
    </row>
    <row r="180" spans="1:2" s="4" customFormat="1" ht="12.75" x14ac:dyDescent="0.2">
      <c r="A180" s="84"/>
      <c r="B180" s="84"/>
    </row>
    <row r="181" spans="1:2" s="4" customFormat="1" ht="12.75" x14ac:dyDescent="0.2">
      <c r="A181" s="84"/>
      <c r="B181" s="84"/>
    </row>
    <row r="182" spans="1:2" s="4" customFormat="1" ht="12.75" x14ac:dyDescent="0.2">
      <c r="A182" s="84"/>
      <c r="B182" s="84"/>
    </row>
    <row r="183" spans="1:2" s="4" customFormat="1" ht="12.75" x14ac:dyDescent="0.2">
      <c r="A183" s="84"/>
      <c r="B183" s="84"/>
    </row>
    <row r="184" spans="1:2" s="4" customFormat="1" ht="12.75" x14ac:dyDescent="0.2">
      <c r="A184" s="84"/>
      <c r="B184" s="84"/>
    </row>
    <row r="185" spans="1:2" s="4" customFormat="1" ht="12.75" x14ac:dyDescent="0.2">
      <c r="A185" s="84"/>
      <c r="B185" s="84"/>
    </row>
    <row r="186" spans="1:2" s="4" customFormat="1" ht="12.75" x14ac:dyDescent="0.2">
      <c r="A186" s="84"/>
      <c r="B186" s="84"/>
    </row>
    <row r="187" spans="1:2" s="4" customFormat="1" ht="12.75" x14ac:dyDescent="0.2">
      <c r="A187" s="84"/>
      <c r="B187" s="84"/>
    </row>
    <row r="188" spans="1:2" s="4" customFormat="1" ht="12.75" x14ac:dyDescent="0.2">
      <c r="A188" s="84"/>
      <c r="B188" s="84"/>
    </row>
    <row r="189" spans="1:2" s="4" customFormat="1" ht="12.75" x14ac:dyDescent="0.2">
      <c r="A189" s="84"/>
      <c r="B189" s="84"/>
    </row>
    <row r="190" spans="1:2" s="4" customFormat="1" ht="12.75" x14ac:dyDescent="0.2">
      <c r="A190" s="84"/>
      <c r="B190" s="84"/>
    </row>
    <row r="191" spans="1:2" s="4" customFormat="1" ht="12.75" x14ac:dyDescent="0.2">
      <c r="A191" s="84"/>
      <c r="B191" s="84"/>
    </row>
    <row r="192" spans="1:2" s="4" customFormat="1" ht="12.75" x14ac:dyDescent="0.2">
      <c r="A192" s="84"/>
      <c r="B192" s="84"/>
    </row>
    <row r="193" spans="1:2" s="4" customFormat="1" ht="12.75" x14ac:dyDescent="0.2">
      <c r="A193" s="84"/>
      <c r="B193" s="84"/>
    </row>
    <row r="194" spans="1:2" s="4" customFormat="1" ht="12.75" x14ac:dyDescent="0.2">
      <c r="A194" s="84"/>
      <c r="B194" s="84"/>
    </row>
    <row r="195" spans="1:2" s="4" customFormat="1" ht="12.75" x14ac:dyDescent="0.2">
      <c r="A195" s="84"/>
      <c r="B195" s="84"/>
    </row>
    <row r="196" spans="1:2" s="4" customFormat="1" ht="12.75" x14ac:dyDescent="0.2">
      <c r="A196" s="84"/>
      <c r="B196" s="84"/>
    </row>
    <row r="197" spans="1:2" s="4" customFormat="1" ht="12.75" x14ac:dyDescent="0.2">
      <c r="A197" s="84"/>
      <c r="B197" s="84"/>
    </row>
    <row r="198" spans="1:2" s="4" customFormat="1" ht="12.75" x14ac:dyDescent="0.2">
      <c r="A198" s="84"/>
      <c r="B198" s="84"/>
    </row>
    <row r="199" spans="1:2" s="4" customFormat="1" ht="12.75" x14ac:dyDescent="0.2">
      <c r="A199" s="84"/>
      <c r="B199" s="84"/>
    </row>
    <row r="200" spans="1:2" s="4" customFormat="1" ht="12.75" x14ac:dyDescent="0.2">
      <c r="A200" s="84"/>
      <c r="B200" s="84"/>
    </row>
    <row r="201" spans="1:2" s="4" customFormat="1" ht="12.75" x14ac:dyDescent="0.2">
      <c r="A201" s="84"/>
      <c r="B201" s="84"/>
    </row>
    <row r="202" spans="1:2" s="4" customFormat="1" ht="12.75" x14ac:dyDescent="0.2">
      <c r="A202" s="84"/>
      <c r="B202" s="84"/>
    </row>
    <row r="203" spans="1:2" s="4" customFormat="1" ht="12.75" x14ac:dyDescent="0.2">
      <c r="A203" s="84"/>
      <c r="B203" s="84"/>
    </row>
    <row r="204" spans="1:2" s="4" customFormat="1" ht="12.75" x14ac:dyDescent="0.2">
      <c r="A204" s="84"/>
      <c r="B204" s="84"/>
    </row>
    <row r="205" spans="1:2" s="4" customFormat="1" ht="12.75" x14ac:dyDescent="0.2">
      <c r="A205" s="84"/>
      <c r="B205" s="84"/>
    </row>
    <row r="206" spans="1:2" s="4" customFormat="1" ht="12.75" x14ac:dyDescent="0.2">
      <c r="A206" s="84"/>
      <c r="B206" s="84"/>
    </row>
    <row r="207" spans="1:2" s="4" customFormat="1" ht="12.75" x14ac:dyDescent="0.2">
      <c r="A207" s="84"/>
      <c r="B207" s="84"/>
    </row>
    <row r="208" spans="1:2" s="4" customFormat="1" ht="12.75" x14ac:dyDescent="0.2">
      <c r="A208" s="84"/>
      <c r="B208" s="84"/>
    </row>
    <row r="209" spans="1:2" s="4" customFormat="1" ht="12.75" x14ac:dyDescent="0.2">
      <c r="A209" s="84"/>
      <c r="B209" s="84"/>
    </row>
    <row r="210" spans="1:2" s="4" customFormat="1" ht="12.75" x14ac:dyDescent="0.2">
      <c r="A210" s="84"/>
      <c r="B210" s="84"/>
    </row>
    <row r="211" spans="1:2" s="4" customFormat="1" ht="12.75" x14ac:dyDescent="0.2">
      <c r="A211" s="84"/>
      <c r="B211" s="84"/>
    </row>
    <row r="212" spans="1:2" s="4" customFormat="1" ht="12.75" x14ac:dyDescent="0.2">
      <c r="A212" s="84"/>
      <c r="B212" s="84"/>
    </row>
    <row r="213" spans="1:2" s="4" customFormat="1" ht="12.75" x14ac:dyDescent="0.2">
      <c r="A213" s="84"/>
      <c r="B213" s="84"/>
    </row>
    <row r="214" spans="1:2" s="4" customFormat="1" ht="12.75" x14ac:dyDescent="0.2">
      <c r="A214" s="84"/>
      <c r="B214" s="84"/>
    </row>
    <row r="215" spans="1:2" s="4" customFormat="1" ht="12.75" x14ac:dyDescent="0.2">
      <c r="A215" s="84"/>
      <c r="B215" s="84"/>
    </row>
    <row r="216" spans="1:2" s="4" customFormat="1" ht="12.75" x14ac:dyDescent="0.2">
      <c r="A216" s="84"/>
      <c r="B216" s="84"/>
    </row>
    <row r="217" spans="1:2" s="4" customFormat="1" ht="12.75" x14ac:dyDescent="0.2">
      <c r="A217" s="84"/>
      <c r="B217" s="84"/>
    </row>
    <row r="218" spans="1:2" s="4" customFormat="1" ht="12.75" x14ac:dyDescent="0.2">
      <c r="A218" s="84"/>
      <c r="B218" s="84"/>
    </row>
    <row r="219" spans="1:2" s="4" customFormat="1" ht="12.75" x14ac:dyDescent="0.2">
      <c r="A219" s="84"/>
      <c r="B219" s="84"/>
    </row>
    <row r="220" spans="1:2" s="4" customFormat="1" ht="12.75" x14ac:dyDescent="0.2">
      <c r="A220" s="84"/>
      <c r="B220" s="84"/>
    </row>
    <row r="221" spans="1:2" s="4" customFormat="1" ht="12.75" x14ac:dyDescent="0.2">
      <c r="A221" s="84"/>
      <c r="B221" s="84"/>
    </row>
    <row r="222" spans="1:2" s="4" customFormat="1" ht="12.75" x14ac:dyDescent="0.2">
      <c r="A222" s="84"/>
      <c r="B222" s="84"/>
    </row>
    <row r="223" spans="1:2" s="4" customFormat="1" ht="12.75" x14ac:dyDescent="0.2">
      <c r="A223" s="84"/>
      <c r="B223" s="84"/>
    </row>
    <row r="224" spans="1:2" s="4" customFormat="1" ht="12.75" x14ac:dyDescent="0.2">
      <c r="A224" s="84"/>
      <c r="B224" s="84"/>
    </row>
    <row r="225" spans="1:2" s="4" customFormat="1" ht="12.75" x14ac:dyDescent="0.2">
      <c r="A225" s="84"/>
      <c r="B225" s="84"/>
    </row>
    <row r="226" spans="1:2" s="4" customFormat="1" ht="12.75" x14ac:dyDescent="0.2">
      <c r="A226" s="84"/>
      <c r="B226" s="84"/>
    </row>
    <row r="227" spans="1:2" s="4" customFormat="1" ht="12.75" x14ac:dyDescent="0.2">
      <c r="A227" s="84"/>
      <c r="B227" s="84"/>
    </row>
    <row r="228" spans="1:2" s="4" customFormat="1" ht="12.75" x14ac:dyDescent="0.2">
      <c r="A228" s="84"/>
      <c r="B228" s="84"/>
    </row>
    <row r="229" spans="1:2" s="4" customFormat="1" ht="12.75" x14ac:dyDescent="0.2">
      <c r="A229" s="84"/>
      <c r="B229" s="84"/>
    </row>
    <row r="230" spans="1:2" s="4" customFormat="1" ht="12.75" x14ac:dyDescent="0.2">
      <c r="A230" s="84"/>
      <c r="B230" s="84"/>
    </row>
    <row r="231" spans="1:2" s="4" customFormat="1" ht="12.75" x14ac:dyDescent="0.2">
      <c r="A231" s="84"/>
      <c r="B231" s="84"/>
    </row>
    <row r="232" spans="1:2" s="4" customFormat="1" ht="12.75" x14ac:dyDescent="0.2">
      <c r="A232" s="84"/>
      <c r="B232" s="84"/>
    </row>
    <row r="233" spans="1:2" s="4" customFormat="1" ht="12.75" x14ac:dyDescent="0.2">
      <c r="A233" s="84"/>
      <c r="B233" s="84"/>
    </row>
    <row r="234" spans="1:2" s="4" customFormat="1" ht="12.75" x14ac:dyDescent="0.2">
      <c r="A234" s="84"/>
      <c r="B234" s="84"/>
    </row>
    <row r="235" spans="1:2" s="4" customFormat="1" ht="12.75" x14ac:dyDescent="0.2">
      <c r="A235" s="84"/>
      <c r="B235" s="84"/>
    </row>
    <row r="236" spans="1:2" s="4" customFormat="1" ht="12.75" x14ac:dyDescent="0.2">
      <c r="A236" s="84"/>
      <c r="B236" s="84"/>
    </row>
    <row r="237" spans="1:2" s="4" customFormat="1" ht="12.75" x14ac:dyDescent="0.2">
      <c r="A237" s="84"/>
      <c r="B237" s="84"/>
    </row>
    <row r="238" spans="1:2" s="4" customFormat="1" ht="12.75" x14ac:dyDescent="0.2">
      <c r="A238" s="84"/>
      <c r="B238" s="84"/>
    </row>
    <row r="239" spans="1:2" s="4" customFormat="1" ht="12.75" x14ac:dyDescent="0.2">
      <c r="A239" s="84"/>
      <c r="B239" s="84"/>
    </row>
    <row r="240" spans="1:2" s="4" customFormat="1" ht="12.75" x14ac:dyDescent="0.2">
      <c r="A240" s="84"/>
      <c r="B240" s="84"/>
    </row>
    <row r="241" spans="1:2" s="4" customFormat="1" ht="12.75" x14ac:dyDescent="0.2">
      <c r="A241" s="84"/>
      <c r="B241" s="84"/>
    </row>
    <row r="242" spans="1:2" s="4" customFormat="1" ht="12.75" x14ac:dyDescent="0.2">
      <c r="A242" s="84"/>
      <c r="B242" s="84"/>
    </row>
    <row r="243" spans="1:2" s="4" customFormat="1" ht="12.75" x14ac:dyDescent="0.2">
      <c r="A243" s="84"/>
      <c r="B243" s="84"/>
    </row>
    <row r="244" spans="1:2" s="4" customFormat="1" ht="12.75" x14ac:dyDescent="0.2">
      <c r="A244" s="84"/>
      <c r="B244" s="84"/>
    </row>
    <row r="245" spans="1:2" s="4" customFormat="1" ht="12.75" x14ac:dyDescent="0.2">
      <c r="A245" s="84"/>
      <c r="B245" s="84"/>
    </row>
    <row r="246" spans="1:2" s="4" customFormat="1" ht="12.75" x14ac:dyDescent="0.2">
      <c r="A246" s="84"/>
      <c r="B246" s="84"/>
    </row>
    <row r="247" spans="1:2" s="4" customFormat="1" ht="12.75" x14ac:dyDescent="0.2">
      <c r="A247" s="84"/>
      <c r="B247" s="84"/>
    </row>
    <row r="248" spans="1:2" s="4" customFormat="1" ht="12.75" x14ac:dyDescent="0.2">
      <c r="A248" s="84"/>
      <c r="B248" s="84"/>
    </row>
    <row r="249" spans="1:2" s="4" customFormat="1" ht="12.75" x14ac:dyDescent="0.2">
      <c r="A249" s="84"/>
      <c r="B249" s="84"/>
    </row>
    <row r="250" spans="1:2" s="4" customFormat="1" ht="12.75" x14ac:dyDescent="0.2">
      <c r="A250" s="84"/>
      <c r="B250" s="84"/>
    </row>
    <row r="251" spans="1:2" s="4" customFormat="1" ht="12.75" x14ac:dyDescent="0.2">
      <c r="A251" s="84"/>
      <c r="B251" s="84"/>
    </row>
    <row r="252" spans="1:2" s="4" customFormat="1" ht="12.75" x14ac:dyDescent="0.2">
      <c r="A252" s="84"/>
      <c r="B252" s="84"/>
    </row>
    <row r="253" spans="1:2" s="4" customFormat="1" ht="12.75" x14ac:dyDescent="0.2">
      <c r="A253" s="84"/>
      <c r="B253" s="84"/>
    </row>
    <row r="254" spans="1:2" s="4" customFormat="1" ht="12.75" x14ac:dyDescent="0.2">
      <c r="A254" s="84"/>
      <c r="B254" s="84"/>
    </row>
    <row r="255" spans="1:2" s="4" customFormat="1" ht="12.75" x14ac:dyDescent="0.2">
      <c r="A255" s="84"/>
      <c r="B255" s="84"/>
    </row>
    <row r="256" spans="1:2" s="4" customFormat="1" ht="12.75" x14ac:dyDescent="0.2">
      <c r="A256" s="84"/>
      <c r="B256" s="84"/>
    </row>
    <row r="257" spans="1:2" s="4" customFormat="1" ht="12.75" x14ac:dyDescent="0.2">
      <c r="A257" s="84"/>
      <c r="B257" s="84"/>
    </row>
    <row r="258" spans="1:2" s="4" customFormat="1" ht="12.75" x14ac:dyDescent="0.2">
      <c r="A258" s="84"/>
      <c r="B258" s="84"/>
    </row>
    <row r="259" spans="1:2" s="4" customFormat="1" ht="12.75" x14ac:dyDescent="0.2">
      <c r="A259" s="84"/>
      <c r="B259" s="84"/>
    </row>
    <row r="260" spans="1:2" s="4" customFormat="1" ht="12.75" x14ac:dyDescent="0.2">
      <c r="A260" s="84"/>
      <c r="B260" s="84"/>
    </row>
    <row r="261" spans="1:2" s="4" customFormat="1" ht="12.75" x14ac:dyDescent="0.2">
      <c r="A261" s="84"/>
      <c r="B261" s="84"/>
    </row>
    <row r="262" spans="1:2" s="4" customFormat="1" ht="12.75" x14ac:dyDescent="0.2">
      <c r="A262" s="84"/>
      <c r="B262" s="84"/>
    </row>
    <row r="263" spans="1:2" s="4" customFormat="1" ht="12.75" x14ac:dyDescent="0.2">
      <c r="A263" s="84"/>
      <c r="B263" s="84"/>
    </row>
    <row r="264" spans="1:2" s="4" customFormat="1" ht="12.75" x14ac:dyDescent="0.2">
      <c r="A264" s="84"/>
      <c r="B264" s="84"/>
    </row>
    <row r="265" spans="1:2" s="4" customFormat="1" ht="12.75" x14ac:dyDescent="0.2">
      <c r="A265" s="84"/>
      <c r="B265" s="84"/>
    </row>
    <row r="266" spans="1:2" s="4" customFormat="1" ht="12.75" x14ac:dyDescent="0.2">
      <c r="A266" s="84"/>
      <c r="B266" s="84"/>
    </row>
    <row r="267" spans="1:2" s="4" customFormat="1" ht="12.75" x14ac:dyDescent="0.2">
      <c r="A267" s="84"/>
      <c r="B267" s="84"/>
    </row>
    <row r="268" spans="1:2" s="4" customFormat="1" ht="12.75" x14ac:dyDescent="0.2">
      <c r="A268" s="84"/>
      <c r="B268" s="84"/>
    </row>
    <row r="269" spans="1:2" s="4" customFormat="1" ht="12.75" x14ac:dyDescent="0.2">
      <c r="A269" s="84"/>
      <c r="B269" s="84"/>
    </row>
    <row r="270" spans="1:2" s="4" customFormat="1" ht="12.75" x14ac:dyDescent="0.2">
      <c r="A270" s="84"/>
      <c r="B270" s="84"/>
    </row>
    <row r="271" spans="1:2" s="4" customFormat="1" ht="12.75" x14ac:dyDescent="0.2">
      <c r="A271" s="84"/>
      <c r="B271" s="84"/>
    </row>
    <row r="272" spans="1:2" s="4" customFormat="1" ht="12.75" x14ac:dyDescent="0.2">
      <c r="A272" s="84"/>
      <c r="B272" s="84"/>
    </row>
    <row r="273" spans="1:2" s="4" customFormat="1" ht="12.75" x14ac:dyDescent="0.2">
      <c r="A273" s="84"/>
      <c r="B273" s="84"/>
    </row>
    <row r="274" spans="1:2" s="4" customFormat="1" ht="12.75" x14ac:dyDescent="0.2">
      <c r="A274" s="84"/>
      <c r="B274" s="84"/>
    </row>
    <row r="275" spans="1:2" s="4" customFormat="1" ht="12.75" x14ac:dyDescent="0.2">
      <c r="A275" s="84"/>
      <c r="B275" s="84"/>
    </row>
    <row r="276" spans="1:2" s="4" customFormat="1" ht="12.75" x14ac:dyDescent="0.2">
      <c r="A276" s="84"/>
      <c r="B276" s="84"/>
    </row>
    <row r="277" spans="1:2" s="4" customFormat="1" ht="12.75" x14ac:dyDescent="0.2">
      <c r="A277" s="84"/>
      <c r="B277" s="84"/>
    </row>
    <row r="278" spans="1:2" s="4" customFormat="1" ht="12.75" x14ac:dyDescent="0.2">
      <c r="A278" s="84"/>
      <c r="B278" s="84"/>
    </row>
    <row r="279" spans="1:2" s="4" customFormat="1" ht="12.75" x14ac:dyDescent="0.2">
      <c r="A279" s="84"/>
      <c r="B279" s="84"/>
    </row>
    <row r="280" spans="1:2" s="4" customFormat="1" ht="12.75" x14ac:dyDescent="0.2">
      <c r="A280" s="84"/>
      <c r="B280" s="84"/>
    </row>
    <row r="281" spans="1:2" s="4" customFormat="1" ht="12.75" x14ac:dyDescent="0.2">
      <c r="A281" s="84"/>
      <c r="B281" s="84"/>
    </row>
    <row r="282" spans="1:2" s="4" customFormat="1" ht="12.75" x14ac:dyDescent="0.2">
      <c r="A282" s="84"/>
      <c r="B282" s="84"/>
    </row>
    <row r="283" spans="1:2" s="4" customFormat="1" ht="12.75" x14ac:dyDescent="0.2">
      <c r="A283" s="84"/>
      <c r="B283" s="84"/>
    </row>
    <row r="284" spans="1:2" s="4" customFormat="1" ht="12.75" x14ac:dyDescent="0.2">
      <c r="A284" s="84"/>
      <c r="B284" s="84"/>
    </row>
    <row r="285" spans="1:2" s="4" customFormat="1" ht="12.75" x14ac:dyDescent="0.2">
      <c r="A285" s="84"/>
      <c r="B285" s="84"/>
    </row>
    <row r="286" spans="1:2" s="4" customFormat="1" ht="12.75" x14ac:dyDescent="0.2">
      <c r="A286" s="84"/>
      <c r="B286" s="84"/>
    </row>
    <row r="287" spans="1:2" s="4" customFormat="1" ht="12.75" x14ac:dyDescent="0.2">
      <c r="A287" s="84"/>
      <c r="B287" s="84"/>
    </row>
    <row r="288" spans="1:2" s="4" customFormat="1" ht="12.75" x14ac:dyDescent="0.2">
      <c r="A288" s="84"/>
      <c r="B288" s="84"/>
    </row>
    <row r="289" spans="1:2" s="4" customFormat="1" ht="12.75" x14ac:dyDescent="0.2">
      <c r="A289" s="84"/>
      <c r="B289" s="84"/>
    </row>
    <row r="290" spans="1:2" s="4" customFormat="1" ht="12.75" x14ac:dyDescent="0.2">
      <c r="A290" s="84"/>
      <c r="B290" s="84"/>
    </row>
    <row r="291" spans="1:2" s="4" customFormat="1" ht="12.75" x14ac:dyDescent="0.2">
      <c r="A291" s="84"/>
      <c r="B291" s="84"/>
    </row>
    <row r="292" spans="1:2" s="4" customFormat="1" ht="12.75" x14ac:dyDescent="0.2">
      <c r="A292" s="84"/>
      <c r="B292" s="84"/>
    </row>
    <row r="293" spans="1:2" s="4" customFormat="1" ht="12.75" x14ac:dyDescent="0.2">
      <c r="A293" s="84"/>
      <c r="B293" s="84"/>
    </row>
    <row r="294" spans="1:2" s="4" customFormat="1" ht="12.75" x14ac:dyDescent="0.2">
      <c r="A294" s="84"/>
      <c r="B294" s="84"/>
    </row>
    <row r="295" spans="1:2" s="4" customFormat="1" ht="12.75" x14ac:dyDescent="0.2">
      <c r="A295" s="84"/>
      <c r="B295" s="84"/>
    </row>
    <row r="296" spans="1:2" s="4" customFormat="1" ht="12.75" x14ac:dyDescent="0.2">
      <c r="A296" s="84"/>
      <c r="B296" s="84"/>
    </row>
    <row r="297" spans="1:2" s="4" customFormat="1" ht="12.75" x14ac:dyDescent="0.2">
      <c r="A297" s="84"/>
      <c r="B297" s="84"/>
    </row>
    <row r="298" spans="1:2" s="4" customFormat="1" ht="12.75" x14ac:dyDescent="0.2">
      <c r="A298" s="84"/>
      <c r="B298" s="84"/>
    </row>
    <row r="299" spans="1:2" s="4" customFormat="1" ht="12.75" x14ac:dyDescent="0.2">
      <c r="A299" s="84"/>
      <c r="B299" s="84"/>
    </row>
    <row r="300" spans="1:2" s="4" customFormat="1" ht="12.75" x14ac:dyDescent="0.2">
      <c r="A300" s="84"/>
      <c r="B300" s="84"/>
    </row>
    <row r="301" spans="1:2" x14ac:dyDescent="0.25">
      <c r="A301" s="100"/>
      <c r="B301" s="100"/>
    </row>
    <row r="302" spans="1:2" x14ac:dyDescent="0.25">
      <c r="A302" s="100"/>
      <c r="B302" s="100"/>
    </row>
    <row r="303" spans="1:2" x14ac:dyDescent="0.25">
      <c r="A303" s="100"/>
      <c r="B303" s="100"/>
    </row>
    <row r="304" spans="1:2" x14ac:dyDescent="0.25">
      <c r="A304" s="100"/>
      <c r="B304" s="100"/>
    </row>
    <row r="305" spans="1:2" x14ac:dyDescent="0.25">
      <c r="A305" s="100"/>
      <c r="B305" s="100"/>
    </row>
    <row r="306" spans="1:2" x14ac:dyDescent="0.25">
      <c r="A306" s="100"/>
      <c r="B306" s="100"/>
    </row>
    <row r="307" spans="1:2" x14ac:dyDescent="0.25">
      <c r="A307" s="100"/>
      <c r="B307" s="100"/>
    </row>
    <row r="308" spans="1:2" x14ac:dyDescent="0.25">
      <c r="A308" s="100"/>
      <c r="B308" s="100"/>
    </row>
    <row r="309" spans="1:2" x14ac:dyDescent="0.25">
      <c r="A309" s="100"/>
      <c r="B309" s="100"/>
    </row>
    <row r="310" spans="1:2" x14ac:dyDescent="0.25">
      <c r="A310" s="100"/>
      <c r="B310" s="100"/>
    </row>
    <row r="311" spans="1:2" x14ac:dyDescent="0.25">
      <c r="A311" s="100"/>
      <c r="B311" s="100"/>
    </row>
    <row r="312" spans="1:2" x14ac:dyDescent="0.25">
      <c r="A312" s="100"/>
      <c r="B312" s="100"/>
    </row>
    <row r="313" spans="1:2" x14ac:dyDescent="0.25">
      <c r="A313" s="100"/>
      <c r="B313" s="100"/>
    </row>
    <row r="314" spans="1:2" x14ac:dyDescent="0.25">
      <c r="A314" s="100"/>
      <c r="B314" s="100"/>
    </row>
    <row r="315" spans="1:2" x14ac:dyDescent="0.25">
      <c r="A315" s="100"/>
      <c r="B315" s="100"/>
    </row>
    <row r="316" spans="1:2" x14ac:dyDescent="0.25">
      <c r="A316" s="100"/>
      <c r="B316" s="100"/>
    </row>
    <row r="317" spans="1:2" x14ac:dyDescent="0.25">
      <c r="A317" s="100"/>
      <c r="B317" s="100"/>
    </row>
    <row r="318" spans="1:2" x14ac:dyDescent="0.25">
      <c r="A318" s="100"/>
      <c r="B318" s="100"/>
    </row>
    <row r="319" spans="1:2" x14ac:dyDescent="0.25">
      <c r="A319" s="100"/>
      <c r="B319" s="100"/>
    </row>
    <row r="320" spans="1:2" x14ac:dyDescent="0.25">
      <c r="A320" s="100"/>
      <c r="B320" s="100"/>
    </row>
    <row r="321" spans="1:2" x14ac:dyDescent="0.25">
      <c r="A321" s="100"/>
      <c r="B321" s="100"/>
    </row>
    <row r="322" spans="1:2" x14ac:dyDescent="0.25">
      <c r="A322" s="100"/>
      <c r="B322" s="100"/>
    </row>
    <row r="323" spans="1:2" x14ac:dyDescent="0.25">
      <c r="A323" s="100"/>
      <c r="B323" s="100"/>
    </row>
    <row r="324" spans="1:2" x14ac:dyDescent="0.25">
      <c r="A324" s="100"/>
      <c r="B324" s="100"/>
    </row>
    <row r="325" spans="1:2" x14ac:dyDescent="0.25">
      <c r="A325" s="100"/>
      <c r="B325" s="100"/>
    </row>
    <row r="326" spans="1:2" x14ac:dyDescent="0.25">
      <c r="A326" s="100"/>
      <c r="B326" s="100"/>
    </row>
    <row r="327" spans="1:2" x14ac:dyDescent="0.25">
      <c r="A327" s="100"/>
      <c r="B327" s="100"/>
    </row>
    <row r="328" spans="1:2" x14ac:dyDescent="0.25">
      <c r="A328" s="100"/>
      <c r="B328" s="100"/>
    </row>
    <row r="329" spans="1:2" x14ac:dyDescent="0.25">
      <c r="A329" s="100"/>
      <c r="B329" s="100"/>
    </row>
    <row r="330" spans="1:2" x14ac:dyDescent="0.25">
      <c r="A330" s="100"/>
      <c r="B330" s="100"/>
    </row>
    <row r="331" spans="1:2" x14ac:dyDescent="0.25">
      <c r="A331" s="100"/>
      <c r="B331" s="100"/>
    </row>
    <row r="332" spans="1:2" x14ac:dyDescent="0.25">
      <c r="A332" s="100"/>
      <c r="B332" s="100"/>
    </row>
    <row r="333" spans="1:2" x14ac:dyDescent="0.25">
      <c r="A333" s="100"/>
      <c r="B333" s="100"/>
    </row>
    <row r="334" spans="1:2" x14ac:dyDescent="0.25">
      <c r="A334" s="100"/>
      <c r="B334" s="100"/>
    </row>
    <row r="335" spans="1:2" x14ac:dyDescent="0.25">
      <c r="A335" s="100"/>
      <c r="B335" s="100"/>
    </row>
    <row r="336" spans="1:2" x14ac:dyDescent="0.25">
      <c r="A336" s="100"/>
      <c r="B336" s="100"/>
    </row>
    <row r="337" spans="1:2" x14ac:dyDescent="0.25">
      <c r="A337" s="100"/>
      <c r="B337" s="100"/>
    </row>
    <row r="338" spans="1:2" x14ac:dyDescent="0.25">
      <c r="A338" s="100"/>
      <c r="B338" s="100"/>
    </row>
    <row r="339" spans="1:2" x14ac:dyDescent="0.25">
      <c r="A339" s="100"/>
      <c r="B339" s="100"/>
    </row>
    <row r="340" spans="1:2" x14ac:dyDescent="0.25">
      <c r="A340" s="100"/>
      <c r="B340" s="100"/>
    </row>
    <row r="341" spans="1:2" x14ac:dyDescent="0.25">
      <c r="A341" s="100"/>
      <c r="B341" s="100"/>
    </row>
    <row r="342" spans="1:2" x14ac:dyDescent="0.25">
      <c r="A342" s="100"/>
      <c r="B342" s="100"/>
    </row>
    <row r="343" spans="1:2" x14ac:dyDescent="0.25">
      <c r="A343" s="100"/>
      <c r="B343" s="100"/>
    </row>
    <row r="344" spans="1:2" x14ac:dyDescent="0.25">
      <c r="A344" s="100"/>
      <c r="B344" s="100"/>
    </row>
    <row r="345" spans="1:2" x14ac:dyDescent="0.25">
      <c r="A345" s="100"/>
      <c r="B345" s="100"/>
    </row>
    <row r="346" spans="1:2" x14ac:dyDescent="0.25">
      <c r="A346" s="100"/>
      <c r="B346" s="100"/>
    </row>
    <row r="347" spans="1:2" x14ac:dyDescent="0.25">
      <c r="A347" s="100"/>
      <c r="B347" s="100"/>
    </row>
    <row r="348" spans="1:2" x14ac:dyDescent="0.25">
      <c r="A348" s="100"/>
      <c r="B348" s="100"/>
    </row>
    <row r="349" spans="1:2" x14ac:dyDescent="0.25">
      <c r="A349" s="100"/>
      <c r="B349" s="100"/>
    </row>
    <row r="350" spans="1:2" x14ac:dyDescent="0.25">
      <c r="A350" s="100"/>
      <c r="B350" s="100"/>
    </row>
    <row r="351" spans="1:2" x14ac:dyDescent="0.25">
      <c r="A351" s="100"/>
      <c r="B351" s="100"/>
    </row>
    <row r="352" spans="1:2" x14ac:dyDescent="0.25">
      <c r="A352" s="100"/>
      <c r="B352" s="100"/>
    </row>
    <row r="353" spans="1:2" x14ac:dyDescent="0.25">
      <c r="A353" s="100"/>
      <c r="B353" s="100"/>
    </row>
    <row r="354" spans="1:2" x14ac:dyDescent="0.25">
      <c r="A354" s="100"/>
      <c r="B354" s="100"/>
    </row>
    <row r="355" spans="1:2" x14ac:dyDescent="0.25">
      <c r="A355" s="100"/>
      <c r="B355" s="100"/>
    </row>
    <row r="356" spans="1:2" x14ac:dyDescent="0.25">
      <c r="A356" s="100"/>
      <c r="B356" s="100"/>
    </row>
    <row r="357" spans="1:2" x14ac:dyDescent="0.25">
      <c r="A357" s="100"/>
      <c r="B357" s="100"/>
    </row>
    <row r="358" spans="1:2" x14ac:dyDescent="0.25">
      <c r="A358" s="100"/>
      <c r="B358" s="100"/>
    </row>
    <row r="359" spans="1:2" x14ac:dyDescent="0.25">
      <c r="A359" s="100"/>
      <c r="B359" s="100"/>
    </row>
    <row r="360" spans="1:2" x14ac:dyDescent="0.25">
      <c r="A360" s="100"/>
      <c r="B360" s="100"/>
    </row>
    <row r="361" spans="1:2" x14ac:dyDescent="0.25">
      <c r="A361" s="100"/>
      <c r="B361" s="100"/>
    </row>
    <row r="362" spans="1:2" x14ac:dyDescent="0.25">
      <c r="A362" s="100"/>
      <c r="B362" s="100"/>
    </row>
    <row r="363" spans="1:2" x14ac:dyDescent="0.25">
      <c r="A363" s="100"/>
      <c r="B363" s="100"/>
    </row>
    <row r="364" spans="1:2" x14ac:dyDescent="0.25">
      <c r="A364" s="100"/>
      <c r="B364" s="100"/>
    </row>
    <row r="365" spans="1:2" x14ac:dyDescent="0.25">
      <c r="A365" s="100"/>
      <c r="B365" s="100"/>
    </row>
    <row r="366" spans="1:2" x14ac:dyDescent="0.25">
      <c r="A366" s="100"/>
      <c r="B366" s="100"/>
    </row>
  </sheetData>
  <mergeCells count="175">
    <mergeCell ref="I99:J99"/>
    <mergeCell ref="GT82:GU82"/>
    <mergeCell ref="GV82:GW82"/>
    <mergeCell ref="GX82:GY82"/>
    <mergeCell ref="GZ82:HA82"/>
    <mergeCell ref="B83:C83"/>
    <mergeCell ref="A91:C91"/>
    <mergeCell ref="GH82:GI82"/>
    <mergeCell ref="GJ82:GK82"/>
    <mergeCell ref="GL82:GM82"/>
    <mergeCell ref="GN82:GO82"/>
    <mergeCell ref="GP82:GQ82"/>
    <mergeCell ref="GR82:GS82"/>
    <mergeCell ref="FV82:FW82"/>
    <mergeCell ref="FX82:FY82"/>
    <mergeCell ref="FZ82:GA82"/>
    <mergeCell ref="GB82:GC82"/>
    <mergeCell ref="GD82:GE82"/>
    <mergeCell ref="GF82:GG82"/>
    <mergeCell ref="FJ82:FK82"/>
    <mergeCell ref="FL82:FM82"/>
    <mergeCell ref="FN82:FO82"/>
    <mergeCell ref="FP82:FQ82"/>
    <mergeCell ref="FR82:FS82"/>
    <mergeCell ref="FT82:FU82"/>
    <mergeCell ref="EX82:EY82"/>
    <mergeCell ref="EZ82:FA82"/>
    <mergeCell ref="FB82:FC82"/>
    <mergeCell ref="FD82:FE82"/>
    <mergeCell ref="FF82:FG82"/>
    <mergeCell ref="FH82:FI82"/>
    <mergeCell ref="EL82:EM82"/>
    <mergeCell ref="EN82:EO82"/>
    <mergeCell ref="EP82:EQ82"/>
    <mergeCell ref="ER82:ES82"/>
    <mergeCell ref="ET82:EU82"/>
    <mergeCell ref="EV82:EW82"/>
    <mergeCell ref="DZ82:EA82"/>
    <mergeCell ref="EB82:EC82"/>
    <mergeCell ref="ED82:EE82"/>
    <mergeCell ref="EF82:EG82"/>
    <mergeCell ref="EH82:EI82"/>
    <mergeCell ref="EJ82:EK82"/>
    <mergeCell ref="DN82:DO82"/>
    <mergeCell ref="DP82:DQ82"/>
    <mergeCell ref="DR82:DS82"/>
    <mergeCell ref="DT82:DU82"/>
    <mergeCell ref="DV82:DW82"/>
    <mergeCell ref="DX82:DY82"/>
    <mergeCell ref="DB82:DC82"/>
    <mergeCell ref="DD82:DE82"/>
    <mergeCell ref="DF82:DG82"/>
    <mergeCell ref="DH82:DI82"/>
    <mergeCell ref="DJ82:DK82"/>
    <mergeCell ref="DL82:DM82"/>
    <mergeCell ref="CP82:CQ82"/>
    <mergeCell ref="CR82:CS82"/>
    <mergeCell ref="CT82:CU82"/>
    <mergeCell ref="CV82:CW82"/>
    <mergeCell ref="CX82:CY82"/>
    <mergeCell ref="CZ82:DA82"/>
    <mergeCell ref="CD82:CE82"/>
    <mergeCell ref="CF82:CG82"/>
    <mergeCell ref="CH82:CI82"/>
    <mergeCell ref="CJ82:CK82"/>
    <mergeCell ref="CL82:CM82"/>
    <mergeCell ref="CN82:CO82"/>
    <mergeCell ref="BR82:BS82"/>
    <mergeCell ref="BT82:BU82"/>
    <mergeCell ref="BV82:BW82"/>
    <mergeCell ref="BX82:BY82"/>
    <mergeCell ref="BZ82:CA82"/>
    <mergeCell ref="CB82:CC82"/>
    <mergeCell ref="BF82:BG82"/>
    <mergeCell ref="BH82:BI82"/>
    <mergeCell ref="BJ82:BK82"/>
    <mergeCell ref="BL82:BM82"/>
    <mergeCell ref="BN82:BO82"/>
    <mergeCell ref="BP82:BQ82"/>
    <mergeCell ref="AT82:AU82"/>
    <mergeCell ref="AV82:AW82"/>
    <mergeCell ref="AX82:AY82"/>
    <mergeCell ref="AZ82:BA82"/>
    <mergeCell ref="BB82:BC82"/>
    <mergeCell ref="BD82:BE82"/>
    <mergeCell ref="AH82:AI82"/>
    <mergeCell ref="AJ82:AK82"/>
    <mergeCell ref="AL82:AM82"/>
    <mergeCell ref="AN82:AO82"/>
    <mergeCell ref="AP82:AQ82"/>
    <mergeCell ref="AR82:AS82"/>
    <mergeCell ref="V82:W82"/>
    <mergeCell ref="X82:Y82"/>
    <mergeCell ref="Z82:AA82"/>
    <mergeCell ref="AB82:AC82"/>
    <mergeCell ref="AD82:AE82"/>
    <mergeCell ref="AF82:AG82"/>
    <mergeCell ref="B81:B82"/>
    <mergeCell ref="L82:M82"/>
    <mergeCell ref="N82:O82"/>
    <mergeCell ref="P82:Q82"/>
    <mergeCell ref="R82:S82"/>
    <mergeCell ref="T82:U82"/>
    <mergeCell ref="B68:C68"/>
    <mergeCell ref="B69:C69"/>
    <mergeCell ref="B70:C70"/>
    <mergeCell ref="B71:C71"/>
    <mergeCell ref="B72:C72"/>
    <mergeCell ref="B74:C74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A10:A11"/>
    <mergeCell ref="B10:C11"/>
    <mergeCell ref="D10:D11"/>
    <mergeCell ref="E10:K10"/>
    <mergeCell ref="B12:C12"/>
    <mergeCell ref="B13:C13"/>
    <mergeCell ref="H2:K2"/>
    <mergeCell ref="H3:K3"/>
    <mergeCell ref="H4:K4"/>
    <mergeCell ref="A7:K7"/>
    <mergeCell ref="A8:K8"/>
    <mergeCell ref="A9:K9"/>
  </mergeCells>
  <conditionalFormatting sqref="J66:K80">
    <cfRule type="expression" dxfId="17" priority="9">
      <formula>ROUND(J66,0)-J66&lt;&gt;0</formula>
    </cfRule>
  </conditionalFormatting>
  <conditionalFormatting sqref="J68">
    <cfRule type="expression" dxfId="15" priority="8">
      <formula>ROUND(J68,0)-J68&lt;&gt;0</formula>
    </cfRule>
  </conditionalFormatting>
  <conditionalFormatting sqref="J57:K63">
    <cfRule type="expression" dxfId="13" priority="7">
      <formula>ROUND(J57,0)-J57&lt;&gt;0</formula>
    </cfRule>
  </conditionalFormatting>
  <conditionalFormatting sqref="I44:K54">
    <cfRule type="expression" dxfId="11" priority="6">
      <formula>ROUND(I44,0)-I44&lt;&gt;0</formula>
    </cfRule>
  </conditionalFormatting>
  <conditionalFormatting sqref="H31:J37">
    <cfRule type="expression" dxfId="9" priority="5">
      <formula>ROUND(H31,0)-H31&lt;&gt;0</formula>
    </cfRule>
  </conditionalFormatting>
  <conditionalFormatting sqref="H22:K22 H15:K20">
    <cfRule type="expression" dxfId="7" priority="4">
      <formula>ROUND(H15,0)-H15&lt;&gt;0</formula>
    </cfRule>
  </conditionalFormatting>
  <conditionalFormatting sqref="H24:K25">
    <cfRule type="expression" dxfId="5" priority="3">
      <formula>ROUND(H24,0)-H24&lt;&gt;0</formula>
    </cfRule>
  </conditionalFormatting>
  <conditionalFormatting sqref="H27">
    <cfRule type="expression" dxfId="3" priority="2">
      <formula>ROUND(H27,0)-H27&lt;&gt;0</formula>
    </cfRule>
  </conditionalFormatting>
  <conditionalFormatting sqref="H21:K21">
    <cfRule type="expression" dxfId="1" priority="1">
      <formula>ROUND(H21,0)-H21&lt;&gt;0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368"/>
  <sheetViews>
    <sheetView zoomScale="30" zoomScaleNormal="30" workbookViewId="0">
      <selection activeCell="B23" sqref="B23:C23"/>
    </sheetView>
  </sheetViews>
  <sheetFormatPr defaultRowHeight="15" x14ac:dyDescent="0.25"/>
  <cols>
    <col min="1" max="1" width="21.28515625" style="2" customWidth="1"/>
    <col min="2" max="2" width="61.7109375" style="2" customWidth="1"/>
    <col min="3" max="3" width="96.140625" style="2" customWidth="1"/>
    <col min="4" max="4" width="17.28515625" style="2" customWidth="1"/>
    <col min="5" max="5" width="50.5703125" style="2" customWidth="1"/>
    <col min="6" max="6" width="30.28515625" style="2" customWidth="1"/>
    <col min="7" max="7" width="42.85546875" style="2" customWidth="1"/>
    <col min="8" max="8" width="48.42578125" style="2" customWidth="1"/>
    <col min="9" max="9" width="30.28515625" style="2" customWidth="1"/>
    <col min="10" max="10" width="29.85546875" style="2" customWidth="1"/>
    <col min="11" max="11" width="30.28515625" style="2" customWidth="1"/>
    <col min="12" max="16" width="24.5703125" style="2" hidden="1" customWidth="1"/>
    <col min="17" max="17" width="37.42578125" style="2" hidden="1" customWidth="1"/>
    <col min="18" max="19" width="30.28515625" style="2" hidden="1" customWidth="1"/>
    <col min="20" max="20" width="31.7109375" style="2" hidden="1" customWidth="1"/>
    <col min="21" max="21" width="32.7109375" style="2" hidden="1" customWidth="1"/>
    <col min="22" max="16384" width="9.140625" style="2"/>
  </cols>
  <sheetData>
    <row r="1" spans="1:19" ht="23.2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23.25" x14ac:dyDescent="0.35">
      <c r="A2" s="1"/>
      <c r="B2" s="1"/>
      <c r="C2" s="1"/>
      <c r="D2" s="1"/>
      <c r="E2" s="1"/>
      <c r="F2" s="1"/>
      <c r="G2" s="1"/>
      <c r="H2" s="161" t="s">
        <v>15</v>
      </c>
      <c r="I2" s="161"/>
      <c r="J2" s="161"/>
      <c r="K2" s="161"/>
    </row>
    <row r="3" spans="1:19" ht="23.25" x14ac:dyDescent="0.35">
      <c r="A3" s="1"/>
      <c r="B3" s="1"/>
      <c r="C3" s="1"/>
      <c r="D3" s="1"/>
      <c r="E3" s="1"/>
      <c r="F3" s="1"/>
      <c r="G3" s="1"/>
      <c r="H3" s="161" t="s">
        <v>16</v>
      </c>
      <c r="I3" s="161"/>
      <c r="J3" s="161"/>
      <c r="K3" s="161"/>
    </row>
    <row r="4" spans="1:19" ht="23.25" x14ac:dyDescent="0.35">
      <c r="A4" s="1"/>
      <c r="B4" s="1"/>
      <c r="C4" s="1"/>
      <c r="D4" s="1"/>
      <c r="E4" s="1"/>
      <c r="F4" s="1"/>
      <c r="G4" s="1"/>
      <c r="H4" s="161" t="s">
        <v>17</v>
      </c>
      <c r="I4" s="161"/>
      <c r="J4" s="161"/>
      <c r="K4" s="161"/>
    </row>
    <row r="5" spans="1:19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9" ht="30.75" x14ac:dyDescent="0.4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9" ht="53.25" x14ac:dyDescent="0.75">
      <c r="A7" s="162" t="s">
        <v>163</v>
      </c>
      <c r="B7" s="162"/>
      <c r="C7" s="162"/>
      <c r="D7" s="162"/>
      <c r="E7" s="163"/>
      <c r="F7" s="163"/>
      <c r="G7" s="163"/>
      <c r="H7" s="163"/>
      <c r="I7" s="163"/>
      <c r="J7" s="163"/>
      <c r="K7" s="163"/>
    </row>
    <row r="8" spans="1:19" ht="51.75" x14ac:dyDescent="0.65">
      <c r="A8" s="162" t="s">
        <v>13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</row>
    <row r="9" spans="1:19" ht="30.75" x14ac:dyDescent="0.45">
      <c r="A9" s="164" t="s">
        <v>19</v>
      </c>
      <c r="B9" s="164"/>
      <c r="C9" s="164"/>
      <c r="D9" s="164"/>
      <c r="E9" s="165"/>
      <c r="F9" s="165"/>
      <c r="G9" s="165"/>
      <c r="H9" s="165"/>
      <c r="I9" s="165"/>
      <c r="J9" s="165"/>
      <c r="K9" s="165"/>
    </row>
    <row r="10" spans="1:19" s="4" customFormat="1" ht="30" x14ac:dyDescent="0.2">
      <c r="A10" s="166" t="s">
        <v>20</v>
      </c>
      <c r="B10" s="168" t="s">
        <v>0</v>
      </c>
      <c r="C10" s="169"/>
      <c r="D10" s="172" t="s">
        <v>21</v>
      </c>
      <c r="E10" s="174" t="s">
        <v>22</v>
      </c>
      <c r="F10" s="175"/>
      <c r="G10" s="175"/>
      <c r="H10" s="175"/>
      <c r="I10" s="175"/>
      <c r="J10" s="176"/>
      <c r="K10" s="177"/>
    </row>
    <row r="11" spans="1:19" s="4" customFormat="1" ht="90" x14ac:dyDescent="0.2">
      <c r="A11" s="167"/>
      <c r="B11" s="170"/>
      <c r="C11" s="171"/>
      <c r="D11" s="173"/>
      <c r="E11" s="5" t="s">
        <v>23</v>
      </c>
      <c r="F11" s="5" t="s">
        <v>24</v>
      </c>
      <c r="G11" s="89" t="s">
        <v>25</v>
      </c>
      <c r="H11" s="89" t="s">
        <v>1</v>
      </c>
      <c r="I11" s="89" t="s">
        <v>2</v>
      </c>
      <c r="J11" s="89" t="s">
        <v>3</v>
      </c>
      <c r="K11" s="89" t="s">
        <v>4</v>
      </c>
    </row>
    <row r="12" spans="1:19" s="4" customFormat="1" ht="30" x14ac:dyDescent="0.4">
      <c r="A12" s="7">
        <v>1</v>
      </c>
      <c r="B12" s="178">
        <v>2</v>
      </c>
      <c r="C12" s="178"/>
      <c r="D12" s="8">
        <v>3</v>
      </c>
      <c r="E12" s="9">
        <v>4</v>
      </c>
      <c r="F12" s="9">
        <v>5</v>
      </c>
      <c r="G12" s="8">
        <v>6</v>
      </c>
      <c r="H12" s="8">
        <v>7</v>
      </c>
      <c r="I12" s="8">
        <v>8</v>
      </c>
      <c r="J12" s="8">
        <v>9</v>
      </c>
      <c r="K12" s="8">
        <v>10</v>
      </c>
    </row>
    <row r="13" spans="1:19" s="13" customFormat="1" ht="30.75" x14ac:dyDescent="0.45">
      <c r="A13" s="10">
        <v>1</v>
      </c>
      <c r="B13" s="159" t="s">
        <v>26</v>
      </c>
      <c r="C13" s="160"/>
      <c r="D13" s="11" t="s">
        <v>27</v>
      </c>
      <c r="E13" s="12">
        <f t="shared" ref="E13:E22" si="0">G13-F13</f>
        <v>124339314</v>
      </c>
      <c r="F13" s="12"/>
      <c r="G13" s="12">
        <f>H13+I13+J13+K13</f>
        <v>124339314</v>
      </c>
      <c r="H13" s="12">
        <f>H14+H24+H27+H31</f>
        <v>111987402</v>
      </c>
      <c r="I13" s="12">
        <f>I14+I24+I27+I31</f>
        <v>4084645</v>
      </c>
      <c r="J13" s="12">
        <f>J14+J24+J27+J31</f>
        <v>8267267</v>
      </c>
      <c r="K13" s="12"/>
      <c r="Q13" s="14">
        <v>123434220</v>
      </c>
      <c r="R13" s="14">
        <f>E13-Q13</f>
        <v>905094</v>
      </c>
      <c r="S13" s="14">
        <f>R13/Q13*100</f>
        <v>0.73326019316199353</v>
      </c>
    </row>
    <row r="14" spans="1:19" s="13" customFormat="1" ht="30.75" x14ac:dyDescent="0.45">
      <c r="A14" s="15" t="s">
        <v>28</v>
      </c>
      <c r="B14" s="147" t="s">
        <v>29</v>
      </c>
      <c r="C14" s="148"/>
      <c r="D14" s="16" t="s">
        <v>27</v>
      </c>
      <c r="E14" s="17">
        <f t="shared" si="0"/>
        <v>108352174</v>
      </c>
      <c r="F14" s="17"/>
      <c r="G14" s="17">
        <f t="shared" ref="G14:G25" si="1">H14+I14+J14+K14</f>
        <v>108352174</v>
      </c>
      <c r="H14" s="17">
        <f>SUM(H15:H23)</f>
        <v>97492765</v>
      </c>
      <c r="I14" s="17">
        <f>SUM(I15:I23)</f>
        <v>4084645</v>
      </c>
      <c r="J14" s="17">
        <f>SUM(J15:J23)</f>
        <v>6774764</v>
      </c>
      <c r="K14" s="17"/>
      <c r="Q14" s="14">
        <v>108163681</v>
      </c>
      <c r="R14" s="14">
        <f t="shared" ref="R14:R37" si="2">E14-Q14</f>
        <v>188493</v>
      </c>
      <c r="S14" s="14">
        <f t="shared" ref="S14:S25" si="3">R14/Q14*100</f>
        <v>0.17426644346543643</v>
      </c>
    </row>
    <row r="15" spans="1:19" s="13" customFormat="1" ht="30.75" x14ac:dyDescent="0.45">
      <c r="A15" s="18" t="s">
        <v>30</v>
      </c>
      <c r="B15" s="145" t="s">
        <v>31</v>
      </c>
      <c r="C15" s="146"/>
      <c r="D15" s="19" t="s">
        <v>27</v>
      </c>
      <c r="E15" s="20">
        <f t="shared" si="0"/>
        <v>8110743</v>
      </c>
      <c r="F15" s="20"/>
      <c r="G15" s="21">
        <f>H15+I15+J15+K15</f>
        <v>8110743</v>
      </c>
      <c r="H15" s="20">
        <v>7477788</v>
      </c>
      <c r="I15" s="20"/>
      <c r="J15" s="20">
        <v>632955</v>
      </c>
      <c r="K15" s="20"/>
      <c r="Q15" s="22">
        <v>8841034</v>
      </c>
      <c r="R15" s="14">
        <f>E15-Q15</f>
        <v>-730291</v>
      </c>
      <c r="S15" s="14">
        <f t="shared" si="3"/>
        <v>-8.260244220302738</v>
      </c>
    </row>
    <row r="16" spans="1:19" s="13" customFormat="1" ht="30.75" x14ac:dyDescent="0.45">
      <c r="A16" s="18" t="s">
        <v>32</v>
      </c>
      <c r="B16" s="145" t="s">
        <v>33</v>
      </c>
      <c r="C16" s="146"/>
      <c r="D16" s="19" t="s">
        <v>27</v>
      </c>
      <c r="E16" s="20">
        <f t="shared" si="0"/>
        <v>83371068</v>
      </c>
      <c r="F16" s="20"/>
      <c r="G16" s="21">
        <f>H16+I16+J16+K16</f>
        <v>83371068</v>
      </c>
      <c r="H16" s="20">
        <f>[2]Лист1!B5</f>
        <v>77208302</v>
      </c>
      <c r="I16" s="20">
        <f>[2]Лист1!B6</f>
        <v>4084645</v>
      </c>
      <c r="J16" s="20">
        <f>[2]Лист1!B7</f>
        <v>2078121</v>
      </c>
      <c r="K16" s="20"/>
      <c r="Q16" s="22">
        <v>89338625</v>
      </c>
      <c r="R16" s="14">
        <f t="shared" si="2"/>
        <v>-5967557</v>
      </c>
      <c r="S16" s="14">
        <f t="shared" si="3"/>
        <v>-6.6797054465523722</v>
      </c>
    </row>
    <row r="17" spans="1:19" s="13" customFormat="1" ht="30.75" x14ac:dyDescent="0.45">
      <c r="A17" s="18" t="s">
        <v>34</v>
      </c>
      <c r="B17" s="155" t="s">
        <v>35</v>
      </c>
      <c r="C17" s="156"/>
      <c r="D17" s="19" t="s">
        <v>27</v>
      </c>
      <c r="E17" s="20">
        <f t="shared" si="0"/>
        <v>8400030</v>
      </c>
      <c r="F17" s="20"/>
      <c r="G17" s="21">
        <f t="shared" si="1"/>
        <v>8400030</v>
      </c>
      <c r="H17" s="20">
        <v>8400030</v>
      </c>
      <c r="I17" s="20"/>
      <c r="J17" s="20"/>
      <c r="K17" s="20"/>
      <c r="Q17" s="22">
        <v>1258930</v>
      </c>
      <c r="R17" s="14">
        <f>E17-Q17</f>
        <v>7141100</v>
      </c>
      <c r="S17" s="14">
        <f t="shared" si="3"/>
        <v>567.23566838505712</v>
      </c>
    </row>
    <row r="18" spans="1:19" s="13" customFormat="1" ht="30.75" x14ac:dyDescent="0.45">
      <c r="A18" s="18" t="s">
        <v>36</v>
      </c>
      <c r="B18" s="145" t="s">
        <v>37</v>
      </c>
      <c r="C18" s="146"/>
      <c r="D18" s="19" t="s">
        <v>27</v>
      </c>
      <c r="E18" s="20">
        <f t="shared" si="0"/>
        <v>6235035</v>
      </c>
      <c r="F18" s="20"/>
      <c r="G18" s="21">
        <f t="shared" si="1"/>
        <v>6235035</v>
      </c>
      <c r="H18" s="20">
        <f>[2]Лист1!B18</f>
        <v>3130821</v>
      </c>
      <c r="I18" s="20"/>
      <c r="J18" s="20">
        <f>[2]Лист1!B20</f>
        <v>3104214</v>
      </c>
      <c r="K18" s="20"/>
      <c r="Q18" s="22">
        <v>5769524</v>
      </c>
      <c r="R18" s="14">
        <f t="shared" si="2"/>
        <v>465511</v>
      </c>
      <c r="S18" s="14">
        <f t="shared" si="3"/>
        <v>8.0684472410548942</v>
      </c>
    </row>
    <row r="19" spans="1:19" s="13" customFormat="1" ht="30.75" x14ac:dyDescent="0.45">
      <c r="A19" s="18" t="s">
        <v>38</v>
      </c>
      <c r="B19" s="157" t="s">
        <v>39</v>
      </c>
      <c r="C19" s="158"/>
      <c r="D19" s="19" t="s">
        <v>27</v>
      </c>
      <c r="E19" s="20">
        <f t="shared" si="0"/>
        <v>211994</v>
      </c>
      <c r="F19" s="20"/>
      <c r="G19" s="21">
        <f t="shared" si="1"/>
        <v>211994</v>
      </c>
      <c r="H19" s="20"/>
      <c r="I19" s="20"/>
      <c r="J19" s="20">
        <v>211994</v>
      </c>
      <c r="K19" s="20"/>
      <c r="Q19" s="22">
        <v>209813</v>
      </c>
      <c r="R19" s="14">
        <f t="shared" si="2"/>
        <v>2181</v>
      </c>
      <c r="S19" s="14">
        <f t="shared" si="3"/>
        <v>1.0394970759676474</v>
      </c>
    </row>
    <row r="20" spans="1:19" s="13" customFormat="1" ht="30.75" x14ac:dyDescent="0.45">
      <c r="A20" s="18" t="s">
        <v>40</v>
      </c>
      <c r="B20" s="157" t="s">
        <v>164</v>
      </c>
      <c r="C20" s="158"/>
      <c r="D20" s="19" t="s">
        <v>27</v>
      </c>
      <c r="E20" s="20">
        <f t="shared" si="0"/>
        <v>666240</v>
      </c>
      <c r="F20" s="20"/>
      <c r="G20" s="21">
        <f t="shared" si="1"/>
        <v>666240</v>
      </c>
      <c r="H20" s="20"/>
      <c r="I20" s="20"/>
      <c r="J20" s="20">
        <v>666240</v>
      </c>
      <c r="K20" s="20"/>
      <c r="Q20" s="22">
        <v>763530</v>
      </c>
      <c r="R20" s="14">
        <f t="shared" si="2"/>
        <v>-97290</v>
      </c>
      <c r="S20" s="14">
        <f t="shared" si="3"/>
        <v>-12.742131939805901</v>
      </c>
    </row>
    <row r="21" spans="1:19" s="13" customFormat="1" ht="30.75" x14ac:dyDescent="0.45">
      <c r="A21" s="18" t="s">
        <v>42</v>
      </c>
      <c r="B21" s="157" t="s">
        <v>43</v>
      </c>
      <c r="C21" s="158"/>
      <c r="D21" s="19" t="s">
        <v>27</v>
      </c>
      <c r="E21" s="20">
        <f t="shared" si="0"/>
        <v>343064</v>
      </c>
      <c r="F21" s="20"/>
      <c r="G21" s="21">
        <f>H21+I21+J21+K21</f>
        <v>343064</v>
      </c>
      <c r="H21" s="20">
        <v>343064</v>
      </c>
      <c r="I21" s="20"/>
      <c r="J21" s="20"/>
      <c r="K21" s="20"/>
      <c r="Q21" s="22">
        <v>379945</v>
      </c>
      <c r="R21" s="14">
        <f t="shared" si="2"/>
        <v>-36881</v>
      </c>
      <c r="S21" s="14">
        <f t="shared" si="3"/>
        <v>-9.7069312663675014</v>
      </c>
    </row>
    <row r="22" spans="1:19" s="13" customFormat="1" ht="30.75" x14ac:dyDescent="0.45">
      <c r="A22" s="18" t="s">
        <v>44</v>
      </c>
      <c r="B22" s="157" t="s">
        <v>45</v>
      </c>
      <c r="C22" s="158"/>
      <c r="D22" s="19" t="s">
        <v>27</v>
      </c>
      <c r="E22" s="20">
        <f t="shared" si="0"/>
        <v>81240</v>
      </c>
      <c r="F22" s="20"/>
      <c r="G22" s="21">
        <f>H22+I22+J22+K22</f>
        <v>81240</v>
      </c>
      <c r="H22" s="20"/>
      <c r="I22" s="20"/>
      <c r="J22" s="20">
        <v>81240</v>
      </c>
      <c r="K22" s="20"/>
      <c r="Q22" s="22">
        <v>119320</v>
      </c>
      <c r="R22" s="14">
        <f t="shared" si="2"/>
        <v>-38080</v>
      </c>
      <c r="S22" s="14">
        <f t="shared" si="3"/>
        <v>-31.914180355346964</v>
      </c>
    </row>
    <row r="23" spans="1:19" s="13" customFormat="1" ht="30.75" x14ac:dyDescent="0.45">
      <c r="A23" s="18" t="s">
        <v>46</v>
      </c>
      <c r="B23" s="157" t="s">
        <v>47</v>
      </c>
      <c r="C23" s="158"/>
      <c r="D23" s="19" t="s">
        <v>27</v>
      </c>
      <c r="E23" s="20">
        <f>G23-F23</f>
        <v>932760</v>
      </c>
      <c r="F23" s="20"/>
      <c r="G23" s="21">
        <f>H23+I23+J23+K23</f>
        <v>932760</v>
      </c>
      <c r="H23" s="20">
        <v>932760</v>
      </c>
      <c r="I23" s="20"/>
      <c r="J23" s="20"/>
      <c r="K23" s="20"/>
      <c r="Q23" s="22">
        <v>1482960</v>
      </c>
      <c r="R23" s="14">
        <f t="shared" si="2"/>
        <v>-550200</v>
      </c>
      <c r="S23" s="14">
        <f>R23/Q23*100</f>
        <v>-37.101472730215249</v>
      </c>
    </row>
    <row r="24" spans="1:19" s="13" customFormat="1" ht="30.75" x14ac:dyDescent="0.45">
      <c r="A24" s="15" t="s">
        <v>48</v>
      </c>
      <c r="B24" s="147" t="s">
        <v>49</v>
      </c>
      <c r="C24" s="148"/>
      <c r="D24" s="16" t="s">
        <v>27</v>
      </c>
      <c r="E24" s="25">
        <f>E25+E26</f>
        <v>3619372</v>
      </c>
      <c r="F24" s="25"/>
      <c r="G24" s="17">
        <f t="shared" si="1"/>
        <v>3619372</v>
      </c>
      <c r="H24" s="17">
        <f>H25+H26</f>
        <v>3619372</v>
      </c>
      <c r="I24" s="17"/>
      <c r="J24" s="17"/>
      <c r="K24" s="17"/>
      <c r="Q24" s="14">
        <v>3949987</v>
      </c>
      <c r="R24" s="14">
        <f t="shared" si="2"/>
        <v>-330615</v>
      </c>
      <c r="S24" s="14">
        <f t="shared" si="3"/>
        <v>-8.370027546926103</v>
      </c>
    </row>
    <row r="25" spans="1:19" s="13" customFormat="1" ht="30.75" x14ac:dyDescent="0.45">
      <c r="A25" s="18" t="s">
        <v>50</v>
      </c>
      <c r="B25" s="145" t="s">
        <v>51</v>
      </c>
      <c r="C25" s="146"/>
      <c r="D25" s="19" t="s">
        <v>27</v>
      </c>
      <c r="E25" s="20">
        <f>G25-F25</f>
        <v>3619372</v>
      </c>
      <c r="F25" s="20"/>
      <c r="G25" s="21">
        <f t="shared" si="1"/>
        <v>3619372</v>
      </c>
      <c r="H25" s="20">
        <v>3619372</v>
      </c>
      <c r="I25" s="20"/>
      <c r="J25" s="20"/>
      <c r="K25" s="20"/>
      <c r="Q25" s="22">
        <v>3949987</v>
      </c>
      <c r="R25" s="14">
        <f t="shared" si="2"/>
        <v>-330615</v>
      </c>
      <c r="S25" s="14">
        <f t="shared" si="3"/>
        <v>-8.370027546926103</v>
      </c>
    </row>
    <row r="26" spans="1:19" s="13" customFormat="1" ht="30.75" x14ac:dyDescent="0.45">
      <c r="A26" s="18" t="s">
        <v>52</v>
      </c>
      <c r="B26" s="145" t="s">
        <v>53</v>
      </c>
      <c r="C26" s="146"/>
      <c r="D26" s="19" t="s">
        <v>27</v>
      </c>
      <c r="E26" s="20"/>
      <c r="F26" s="20"/>
      <c r="G26" s="21"/>
      <c r="H26" s="20"/>
      <c r="I26" s="20"/>
      <c r="J26" s="20"/>
      <c r="K26" s="20"/>
      <c r="Q26" s="14"/>
      <c r="R26" s="14">
        <f t="shared" si="2"/>
        <v>0</v>
      </c>
    </row>
    <row r="27" spans="1:19" s="13" customFormat="1" ht="30.75" x14ac:dyDescent="0.45">
      <c r="A27" s="15" t="s">
        <v>54</v>
      </c>
      <c r="B27" s="147" t="s">
        <v>55</v>
      </c>
      <c r="C27" s="148"/>
      <c r="D27" s="16" t="s">
        <v>27</v>
      </c>
      <c r="E27" s="25">
        <f>E28+E29+E30</f>
        <v>4203507</v>
      </c>
      <c r="F27" s="25"/>
      <c r="G27" s="17">
        <f>G28+G29+G30</f>
        <v>4203507</v>
      </c>
      <c r="H27" s="17">
        <f>H28+H29+H30</f>
        <v>4203507</v>
      </c>
      <c r="I27" s="17"/>
      <c r="J27" s="17"/>
      <c r="K27" s="17"/>
      <c r="Q27" s="14">
        <v>3504209</v>
      </c>
      <c r="R27" s="14">
        <f t="shared" si="2"/>
        <v>699298</v>
      </c>
      <c r="S27" s="14">
        <f t="shared" ref="S27:S37" si="4">R27/Q27*100</f>
        <v>19.955944408566957</v>
      </c>
    </row>
    <row r="28" spans="1:19" s="13" customFormat="1" ht="30.75" x14ac:dyDescent="0.45">
      <c r="A28" s="18" t="s">
        <v>56</v>
      </c>
      <c r="B28" s="145" t="s">
        <v>165</v>
      </c>
      <c r="C28" s="146"/>
      <c r="D28" s="19" t="s">
        <v>27</v>
      </c>
      <c r="E28" s="20">
        <f>G28-F28</f>
        <v>4203507</v>
      </c>
      <c r="F28" s="20"/>
      <c r="G28" s="21">
        <f>H28+I28+J28+K28</f>
        <v>4203507</v>
      </c>
      <c r="H28" s="20">
        <f>[2]Лист1!B31</f>
        <v>4203507</v>
      </c>
      <c r="I28" s="20"/>
      <c r="J28" s="20"/>
      <c r="K28" s="20"/>
      <c r="Q28" s="22">
        <v>3504209</v>
      </c>
      <c r="R28" s="14">
        <f t="shared" si="2"/>
        <v>699298</v>
      </c>
      <c r="S28" s="14">
        <f t="shared" si="4"/>
        <v>19.955944408566957</v>
      </c>
    </row>
    <row r="29" spans="1:19" s="13" customFormat="1" ht="30.75" x14ac:dyDescent="0.45">
      <c r="A29" s="18" t="s">
        <v>58</v>
      </c>
      <c r="B29" s="145" t="s">
        <v>59</v>
      </c>
      <c r="C29" s="146"/>
      <c r="D29" s="19" t="s">
        <v>27</v>
      </c>
      <c r="E29" s="20">
        <f>G29-F29</f>
        <v>0</v>
      </c>
      <c r="F29" s="20"/>
      <c r="G29" s="21">
        <f>H29+I29+J29+K29</f>
        <v>0</v>
      </c>
      <c r="H29" s="20"/>
      <c r="I29" s="20"/>
      <c r="J29" s="20"/>
      <c r="K29" s="20"/>
      <c r="Q29" s="14">
        <v>0</v>
      </c>
      <c r="R29" s="14">
        <f t="shared" si="2"/>
        <v>0</v>
      </c>
      <c r="S29" s="14" t="e">
        <f t="shared" si="4"/>
        <v>#DIV/0!</v>
      </c>
    </row>
    <row r="30" spans="1:19" s="13" customFormat="1" ht="30.75" x14ac:dyDescent="0.45">
      <c r="A30" s="18" t="s">
        <v>60</v>
      </c>
      <c r="B30" s="145" t="s">
        <v>61</v>
      </c>
      <c r="C30" s="146"/>
      <c r="D30" s="19" t="s">
        <v>27</v>
      </c>
      <c r="E30" s="20">
        <f>G30-F30</f>
        <v>0</v>
      </c>
      <c r="F30" s="20"/>
      <c r="G30" s="21">
        <f>H30+I30+J30+K30</f>
        <v>0</v>
      </c>
      <c r="H30" s="20"/>
      <c r="I30" s="20"/>
      <c r="J30" s="20"/>
      <c r="K30" s="20"/>
      <c r="Q30" s="14">
        <v>0</v>
      </c>
      <c r="R30" s="14">
        <f t="shared" si="2"/>
        <v>0</v>
      </c>
      <c r="S30" s="14" t="e">
        <f t="shared" si="4"/>
        <v>#DIV/0!</v>
      </c>
    </row>
    <row r="31" spans="1:19" s="13" customFormat="1" ht="30.75" x14ac:dyDescent="0.45">
      <c r="A31" s="15" t="s">
        <v>62</v>
      </c>
      <c r="B31" s="147" t="s">
        <v>63</v>
      </c>
      <c r="C31" s="148"/>
      <c r="D31" s="16" t="s">
        <v>27</v>
      </c>
      <c r="E31" s="25">
        <f>SUM(E32:E37)</f>
        <v>7949829</v>
      </c>
      <c r="F31" s="25"/>
      <c r="G31" s="25">
        <f t="shared" ref="G31" si="5">SUM(G32:G37)</f>
        <v>7949829</v>
      </c>
      <c r="H31" s="25">
        <f>SUM(H32:H38)</f>
        <v>6671758</v>
      </c>
      <c r="I31" s="25"/>
      <c r="J31" s="25">
        <f>SUM(J32:J38)</f>
        <v>1492503</v>
      </c>
      <c r="K31" s="25"/>
      <c r="Q31" s="14">
        <v>7816343</v>
      </c>
      <c r="R31" s="14">
        <f t="shared" si="2"/>
        <v>133486</v>
      </c>
      <c r="S31" s="14">
        <f t="shared" si="4"/>
        <v>1.7077807358249246</v>
      </c>
    </row>
    <row r="32" spans="1:19" s="13" customFormat="1" ht="30.75" x14ac:dyDescent="0.45">
      <c r="A32" s="18" t="s">
        <v>64</v>
      </c>
      <c r="B32" s="145" t="s">
        <v>65</v>
      </c>
      <c r="C32" s="146"/>
      <c r="D32" s="19" t="s">
        <v>27</v>
      </c>
      <c r="E32" s="20">
        <f>G32-F32</f>
        <v>938855</v>
      </c>
      <c r="F32" s="20"/>
      <c r="G32" s="21">
        <f>H32+I32+J32+K32</f>
        <v>938855</v>
      </c>
      <c r="H32" s="20"/>
      <c r="I32" s="20"/>
      <c r="J32" s="20">
        <f>[2]Лист1!B37</f>
        <v>938855</v>
      </c>
      <c r="K32" s="20"/>
      <c r="Q32" s="22">
        <v>366822</v>
      </c>
      <c r="R32" s="14">
        <f t="shared" si="2"/>
        <v>572033</v>
      </c>
      <c r="S32" s="14">
        <f t="shared" si="4"/>
        <v>155.94293690127637</v>
      </c>
    </row>
    <row r="33" spans="1:21" s="13" customFormat="1" ht="30.75" x14ac:dyDescent="0.45">
      <c r="A33" s="18" t="s">
        <v>66</v>
      </c>
      <c r="B33" s="155" t="s">
        <v>67</v>
      </c>
      <c r="C33" s="156"/>
      <c r="D33" s="19" t="s">
        <v>27</v>
      </c>
      <c r="E33" s="20">
        <f>G33-F33</f>
        <v>0</v>
      </c>
      <c r="F33" s="20"/>
      <c r="G33" s="21">
        <f t="shared" ref="G33:G73" si="6">H33+I33+J33+K33</f>
        <v>0</v>
      </c>
      <c r="H33" s="20"/>
      <c r="I33" s="20"/>
      <c r="J33" s="20"/>
      <c r="K33" s="20"/>
      <c r="Q33" s="14">
        <v>0</v>
      </c>
      <c r="R33" s="14">
        <f t="shared" si="2"/>
        <v>0</v>
      </c>
      <c r="S33" s="14" t="e">
        <f t="shared" si="4"/>
        <v>#DIV/0!</v>
      </c>
    </row>
    <row r="34" spans="1:21" s="13" customFormat="1" ht="30.75" x14ac:dyDescent="0.45">
      <c r="A34" s="18" t="s">
        <v>68</v>
      </c>
      <c r="B34" s="145" t="s">
        <v>69</v>
      </c>
      <c r="C34" s="146"/>
      <c r="D34" s="19" t="s">
        <v>27</v>
      </c>
      <c r="E34" s="20"/>
      <c r="F34" s="20"/>
      <c r="G34" s="21"/>
      <c r="H34" s="20"/>
      <c r="I34" s="20"/>
      <c r="J34" s="20"/>
      <c r="K34" s="20"/>
      <c r="Q34" s="14"/>
      <c r="R34" s="14">
        <f t="shared" si="2"/>
        <v>0</v>
      </c>
      <c r="S34" s="14" t="e">
        <f t="shared" si="4"/>
        <v>#DIV/0!</v>
      </c>
    </row>
    <row r="35" spans="1:21" s="13" customFormat="1" ht="30.75" x14ac:dyDescent="0.45">
      <c r="A35" s="18" t="s">
        <v>70</v>
      </c>
      <c r="B35" s="145" t="s">
        <v>71</v>
      </c>
      <c r="C35" s="146"/>
      <c r="D35" s="19" t="s">
        <v>27</v>
      </c>
      <c r="E35" s="20">
        <f t="shared" ref="E35:E40" si="7">G35-F35</f>
        <v>6671758</v>
      </c>
      <c r="F35" s="20"/>
      <c r="G35" s="21">
        <f>H35+I35+J35+K35</f>
        <v>6671758</v>
      </c>
      <c r="H35" s="20">
        <v>6671758</v>
      </c>
      <c r="I35" s="20"/>
      <c r="J35" s="20"/>
      <c r="K35" s="20"/>
      <c r="Q35" s="22">
        <v>7052105</v>
      </c>
      <c r="R35" s="14">
        <f t="shared" si="2"/>
        <v>-380347</v>
      </c>
      <c r="S35" s="14">
        <f t="shared" si="4"/>
        <v>-5.3933825432264548</v>
      </c>
    </row>
    <row r="36" spans="1:21" s="13" customFormat="1" ht="30.75" x14ac:dyDescent="0.45">
      <c r="A36" s="18" t="s">
        <v>72</v>
      </c>
      <c r="B36" s="145" t="s">
        <v>73</v>
      </c>
      <c r="C36" s="146"/>
      <c r="D36" s="19" t="s">
        <v>27</v>
      </c>
      <c r="E36" s="20">
        <f t="shared" si="7"/>
        <v>339216</v>
      </c>
      <c r="F36" s="20"/>
      <c r="G36" s="21">
        <f t="shared" si="6"/>
        <v>339216</v>
      </c>
      <c r="H36" s="20"/>
      <c r="I36" s="20"/>
      <c r="J36" s="20">
        <v>339216</v>
      </c>
      <c r="K36" s="20"/>
      <c r="Q36" s="22">
        <v>397416</v>
      </c>
      <c r="R36" s="14">
        <f t="shared" si="2"/>
        <v>-58200</v>
      </c>
      <c r="S36" s="14">
        <f t="shared" si="4"/>
        <v>-14.644604142762244</v>
      </c>
      <c r="T36" s="14"/>
      <c r="U36" s="14"/>
    </row>
    <row r="37" spans="1:21" s="13" customFormat="1" ht="30.75" x14ac:dyDescent="0.45">
      <c r="A37" s="18" t="s">
        <v>74</v>
      </c>
      <c r="B37" s="145" t="s">
        <v>75</v>
      </c>
      <c r="C37" s="146"/>
      <c r="D37" s="19" t="s">
        <v>27</v>
      </c>
      <c r="E37" s="20">
        <f t="shared" si="7"/>
        <v>0</v>
      </c>
      <c r="F37" s="20"/>
      <c r="G37" s="21">
        <f t="shared" si="6"/>
        <v>0</v>
      </c>
      <c r="H37" s="20"/>
      <c r="I37" s="20"/>
      <c r="J37" s="20">
        <v>0</v>
      </c>
      <c r="K37" s="20"/>
      <c r="Q37" s="14">
        <v>0</v>
      </c>
      <c r="R37" s="14">
        <f t="shared" si="2"/>
        <v>0</v>
      </c>
      <c r="S37" s="14" t="e">
        <f t="shared" si="4"/>
        <v>#DIV/0!</v>
      </c>
    </row>
    <row r="38" spans="1:21" s="13" customFormat="1" ht="30.75" x14ac:dyDescent="0.45">
      <c r="A38" s="18" t="s">
        <v>166</v>
      </c>
      <c r="B38" s="145" t="s">
        <v>167</v>
      </c>
      <c r="C38" s="146"/>
      <c r="D38" s="19" t="s">
        <v>27</v>
      </c>
      <c r="E38" s="20">
        <f t="shared" si="7"/>
        <v>214432</v>
      </c>
      <c r="F38" s="20"/>
      <c r="G38" s="21">
        <f t="shared" si="6"/>
        <v>214432</v>
      </c>
      <c r="H38" s="20"/>
      <c r="I38" s="20"/>
      <c r="J38" s="20">
        <v>214432</v>
      </c>
      <c r="K38" s="20"/>
      <c r="Q38" s="22"/>
      <c r="R38" s="14"/>
      <c r="S38" s="14"/>
    </row>
    <row r="39" spans="1:21" s="13" customFormat="1" ht="30.75" x14ac:dyDescent="0.2">
      <c r="A39" s="10" t="s">
        <v>76</v>
      </c>
      <c r="B39" s="151" t="s">
        <v>77</v>
      </c>
      <c r="C39" s="152"/>
      <c r="D39" s="11" t="s">
        <v>27</v>
      </c>
      <c r="E39" s="26">
        <f t="shared" si="7"/>
        <v>121822397</v>
      </c>
      <c r="F39" s="27">
        <f>F40+F66+F73+F74</f>
        <v>0</v>
      </c>
      <c r="G39" s="12">
        <f>H39+I39+J39+K39</f>
        <v>121822397</v>
      </c>
      <c r="H39" s="12">
        <f>H40+H66+H73+H74</f>
        <v>0</v>
      </c>
      <c r="I39" s="12">
        <f>I40+I66+I73+I74</f>
        <v>12710</v>
      </c>
      <c r="J39" s="12">
        <f>J40+J66+J73+J74</f>
        <v>42744967</v>
      </c>
      <c r="K39" s="12">
        <f>K40+K66+K73+K74</f>
        <v>79064720</v>
      </c>
    </row>
    <row r="40" spans="1:21" s="13" customFormat="1" ht="30.75" x14ac:dyDescent="0.2">
      <c r="A40" s="15" t="s">
        <v>5</v>
      </c>
      <c r="B40" s="153" t="s">
        <v>78</v>
      </c>
      <c r="C40" s="154"/>
      <c r="D40" s="28" t="s">
        <v>27</v>
      </c>
      <c r="E40" s="25">
        <f t="shared" si="7"/>
        <v>115826030</v>
      </c>
      <c r="F40" s="29">
        <f>F41+F43+F65</f>
        <v>0</v>
      </c>
      <c r="G40" s="17">
        <f>H40+I40+J40+K40</f>
        <v>115826030</v>
      </c>
      <c r="H40" s="17">
        <f>H41+H43+H65</f>
        <v>0</v>
      </c>
      <c r="I40" s="17">
        <f>I41+I43+I65</f>
        <v>12710</v>
      </c>
      <c r="J40" s="17">
        <f>J41+J43+J65</f>
        <v>36889548</v>
      </c>
      <c r="K40" s="17">
        <f>K41+K43+K65</f>
        <v>78923772</v>
      </c>
      <c r="L40" s="30">
        <v>85351857</v>
      </c>
      <c r="M40" s="30">
        <v>0</v>
      </c>
      <c r="N40" s="30">
        <v>11309</v>
      </c>
      <c r="O40" s="30">
        <v>22915747</v>
      </c>
      <c r="P40" s="30">
        <v>62424801</v>
      </c>
      <c r="Q40" s="17">
        <v>79875859</v>
      </c>
      <c r="R40" s="17">
        <v>0</v>
      </c>
      <c r="S40" s="17">
        <v>24632</v>
      </c>
      <c r="T40" s="17">
        <v>20533656</v>
      </c>
      <c r="U40" s="17">
        <v>59317571</v>
      </c>
    </row>
    <row r="41" spans="1:21" s="13" customFormat="1" ht="30.75" x14ac:dyDescent="0.2">
      <c r="A41" s="15" t="s">
        <v>79</v>
      </c>
      <c r="B41" s="147" t="s">
        <v>80</v>
      </c>
      <c r="C41" s="148"/>
      <c r="D41" s="31" t="s">
        <v>27</v>
      </c>
      <c r="E41" s="32"/>
      <c r="F41" s="33"/>
      <c r="G41" s="34"/>
      <c r="H41" s="33"/>
      <c r="I41" s="33"/>
      <c r="J41" s="32"/>
      <c r="K41" s="32"/>
      <c r="L41" s="30">
        <f>G40+G74-L40</f>
        <v>30833074</v>
      </c>
      <c r="M41" s="30">
        <f>H40+H74-M40</f>
        <v>0</v>
      </c>
      <c r="N41" s="30">
        <f>I40+I74-N40</f>
        <v>1401</v>
      </c>
      <c r="O41" s="30">
        <f>J40+J74-O40</f>
        <v>14191754</v>
      </c>
      <c r="P41" s="30">
        <f>K40+K74-P40</f>
        <v>16639919</v>
      </c>
      <c r="Q41" s="17">
        <f>G40+G74-Q40</f>
        <v>36309072</v>
      </c>
      <c r="R41" s="17">
        <f>H40+H74-R40</f>
        <v>0</v>
      </c>
      <c r="S41" s="17">
        <f>I40+I74-S40</f>
        <v>-11922</v>
      </c>
      <c r="T41" s="17">
        <f>J40+J74-T40</f>
        <v>16573845</v>
      </c>
      <c r="U41" s="17">
        <f>K40+K74-U40</f>
        <v>19747149</v>
      </c>
    </row>
    <row r="42" spans="1:21" s="35" customFormat="1" ht="30.75" x14ac:dyDescent="0.3">
      <c r="A42" s="18" t="s">
        <v>81</v>
      </c>
      <c r="B42" s="145" t="s">
        <v>82</v>
      </c>
      <c r="C42" s="146"/>
      <c r="D42" s="19" t="s">
        <v>27</v>
      </c>
      <c r="E42" s="32"/>
      <c r="F42" s="33"/>
      <c r="G42" s="34"/>
      <c r="H42" s="33"/>
      <c r="I42" s="33"/>
      <c r="J42" s="32"/>
      <c r="K42" s="32"/>
      <c r="L42" s="30"/>
      <c r="M42" s="30"/>
      <c r="N42" s="30"/>
      <c r="O42" s="30"/>
      <c r="P42" s="30"/>
    </row>
    <row r="43" spans="1:21" s="13" customFormat="1" ht="35.25" x14ac:dyDescent="0.5">
      <c r="A43" s="15" t="s">
        <v>83</v>
      </c>
      <c r="B43" s="147" t="s">
        <v>84</v>
      </c>
      <c r="C43" s="148"/>
      <c r="D43" s="29" t="s">
        <v>27</v>
      </c>
      <c r="E43" s="17">
        <f t="shared" ref="E43:E66" si="8">G43-F43</f>
        <v>115826030</v>
      </c>
      <c r="F43" s="17">
        <f>F44+F57+F63+F64</f>
        <v>0</v>
      </c>
      <c r="G43" s="17">
        <f>H43+I43+J43+K43</f>
        <v>115826030</v>
      </c>
      <c r="H43" s="17">
        <f>H44+H57+H63+H64</f>
        <v>0</v>
      </c>
      <c r="I43" s="17">
        <f>I44+I57+I63+I64</f>
        <v>12710</v>
      </c>
      <c r="J43" s="17">
        <f>J44+J57+J63+J64</f>
        <v>36889548</v>
      </c>
      <c r="K43" s="17">
        <f>K44+K57+K63+K64</f>
        <v>78923772</v>
      </c>
      <c r="Q43" s="36">
        <v>117718258</v>
      </c>
      <c r="R43" s="36">
        <f>E43-Q43</f>
        <v>-1892228</v>
      </c>
      <c r="S43" s="14">
        <f t="shared" ref="S43:S55" si="9">R43/Q43*100</f>
        <v>-1.6074210000627092</v>
      </c>
    </row>
    <row r="44" spans="1:21" s="13" customFormat="1" ht="35.25" x14ac:dyDescent="0.5">
      <c r="A44" s="15" t="s">
        <v>6</v>
      </c>
      <c r="B44" s="147" t="s">
        <v>85</v>
      </c>
      <c r="C44" s="148"/>
      <c r="D44" s="16" t="s">
        <v>27</v>
      </c>
      <c r="E44" s="25">
        <f>G44-F44</f>
        <v>113605563</v>
      </c>
      <c r="F44" s="29">
        <f>F45+F47+F50+F51+F52</f>
        <v>0</v>
      </c>
      <c r="G44" s="17">
        <f>H44+I44+J44+K44</f>
        <v>113605563</v>
      </c>
      <c r="H44" s="17">
        <f>SUM(H45:H56)</f>
        <v>0</v>
      </c>
      <c r="I44" s="17">
        <f>SUM(I45:I56)</f>
        <v>12710</v>
      </c>
      <c r="J44" s="17">
        <f>SUM(J45:J56)</f>
        <v>34676854</v>
      </c>
      <c r="K44" s="17">
        <f>SUM(K45:K56)</f>
        <v>78915999</v>
      </c>
      <c r="Q44" s="36">
        <v>115248881</v>
      </c>
      <c r="R44" s="36">
        <f>E44-Q44</f>
        <v>-1643318</v>
      </c>
      <c r="S44" s="14">
        <f t="shared" si="9"/>
        <v>-1.4258862955901497</v>
      </c>
    </row>
    <row r="45" spans="1:21" s="13" customFormat="1" ht="35.25" x14ac:dyDescent="0.5">
      <c r="A45" s="18" t="s">
        <v>86</v>
      </c>
      <c r="B45" s="145" t="s">
        <v>87</v>
      </c>
      <c r="C45" s="146"/>
      <c r="D45" s="19" t="s">
        <v>27</v>
      </c>
      <c r="E45" s="20">
        <f t="shared" si="8"/>
        <v>13226118</v>
      </c>
      <c r="F45" s="20"/>
      <c r="G45" s="21">
        <f t="shared" si="6"/>
        <v>13226118</v>
      </c>
      <c r="H45" s="20"/>
      <c r="I45" s="20"/>
      <c r="J45" s="20">
        <v>2322181</v>
      </c>
      <c r="K45" s="20">
        <f>10787868+116069</f>
        <v>10903937</v>
      </c>
      <c r="Q45" s="92">
        <v>18512603</v>
      </c>
      <c r="R45" s="93">
        <f t="shared" ref="R45:R55" si="10">E45-Q45</f>
        <v>-5286485</v>
      </c>
      <c r="S45" s="14">
        <f t="shared" si="9"/>
        <v>-28.556140916542098</v>
      </c>
    </row>
    <row r="46" spans="1:21" s="13" customFormat="1" ht="35.25" x14ac:dyDescent="0.5">
      <c r="A46" s="18" t="s">
        <v>88</v>
      </c>
      <c r="B46" s="145" t="s">
        <v>89</v>
      </c>
      <c r="C46" s="146"/>
      <c r="D46" s="19" t="s">
        <v>27</v>
      </c>
      <c r="E46" s="20">
        <f t="shared" si="8"/>
        <v>1040212</v>
      </c>
      <c r="F46" s="20"/>
      <c r="G46" s="21">
        <f>H46+I46+J46+K46</f>
        <v>1040212</v>
      </c>
      <c r="H46" s="20"/>
      <c r="I46" s="20"/>
      <c r="J46" s="20">
        <v>229466</v>
      </c>
      <c r="K46" s="20">
        <v>810746</v>
      </c>
      <c r="Q46" s="92">
        <v>1376481</v>
      </c>
      <c r="R46" s="36">
        <f t="shared" si="10"/>
        <v>-336269</v>
      </c>
      <c r="S46" s="14">
        <f t="shared" si="9"/>
        <v>-24.429614357190545</v>
      </c>
    </row>
    <row r="47" spans="1:21" s="13" customFormat="1" ht="35.25" x14ac:dyDescent="0.5">
      <c r="A47" s="18" t="s">
        <v>90</v>
      </c>
      <c r="B47" s="145" t="s">
        <v>91</v>
      </c>
      <c r="C47" s="146"/>
      <c r="D47" s="19" t="s">
        <v>27</v>
      </c>
      <c r="E47" s="20">
        <f t="shared" si="8"/>
        <v>68118603</v>
      </c>
      <c r="F47" s="20"/>
      <c r="G47" s="21">
        <f t="shared" si="6"/>
        <v>68118603</v>
      </c>
      <c r="H47" s="20"/>
      <c r="I47" s="20">
        <v>12710</v>
      </c>
      <c r="J47" s="20">
        <v>24188892</v>
      </c>
      <c r="K47" s="20">
        <v>43917001</v>
      </c>
      <c r="Q47" s="92">
        <v>68173565</v>
      </c>
      <c r="R47" s="94">
        <f t="shared" si="10"/>
        <v>-54962</v>
      </c>
      <c r="S47" s="14">
        <f t="shared" si="9"/>
        <v>-8.062069219938843E-2</v>
      </c>
    </row>
    <row r="48" spans="1:21" s="13" customFormat="1" ht="35.25" x14ac:dyDescent="0.5">
      <c r="A48" s="18" t="s">
        <v>92</v>
      </c>
      <c r="B48" s="145" t="s">
        <v>93</v>
      </c>
      <c r="C48" s="146"/>
      <c r="D48" s="19" t="s">
        <v>27</v>
      </c>
      <c r="E48" s="20">
        <f t="shared" si="8"/>
        <v>4828</v>
      </c>
      <c r="F48" s="20"/>
      <c r="G48" s="21">
        <f t="shared" si="6"/>
        <v>4828</v>
      </c>
      <c r="H48" s="20"/>
      <c r="I48" s="20"/>
      <c r="J48" s="20">
        <v>0</v>
      </c>
      <c r="K48" s="20">
        <v>4828</v>
      </c>
      <c r="Q48" s="92">
        <v>8638</v>
      </c>
      <c r="R48" s="36">
        <f t="shared" si="10"/>
        <v>-3810</v>
      </c>
      <c r="S48" s="14">
        <f t="shared" si="9"/>
        <v>-44.107432275989808</v>
      </c>
    </row>
    <row r="49" spans="1:19" s="13" customFormat="1" ht="35.25" x14ac:dyDescent="0.5">
      <c r="A49" s="18" t="s">
        <v>94</v>
      </c>
      <c r="B49" s="145" t="s">
        <v>95</v>
      </c>
      <c r="C49" s="146"/>
      <c r="D49" s="19" t="s">
        <v>27</v>
      </c>
      <c r="E49" s="20">
        <f t="shared" si="8"/>
        <v>1612117</v>
      </c>
      <c r="F49" s="20"/>
      <c r="G49" s="21">
        <f>H49+I49+J49+K49</f>
        <v>1612117</v>
      </c>
      <c r="H49" s="20"/>
      <c r="I49" s="20"/>
      <c r="J49" s="20">
        <v>597468</v>
      </c>
      <c r="K49" s="20">
        <v>1014649</v>
      </c>
      <c r="Q49" s="92">
        <v>912253</v>
      </c>
      <c r="R49" s="36">
        <f t="shared" si="10"/>
        <v>699864</v>
      </c>
      <c r="S49" s="14">
        <f t="shared" si="9"/>
        <v>76.718191115841776</v>
      </c>
    </row>
    <row r="50" spans="1:19" s="13" customFormat="1" ht="35.25" x14ac:dyDescent="0.5">
      <c r="A50" s="18" t="s">
        <v>96</v>
      </c>
      <c r="B50" s="145" t="s">
        <v>97</v>
      </c>
      <c r="C50" s="146"/>
      <c r="D50" s="19" t="s">
        <v>27</v>
      </c>
      <c r="E50" s="20">
        <f t="shared" si="8"/>
        <v>11179046</v>
      </c>
      <c r="F50" s="20"/>
      <c r="G50" s="21">
        <f t="shared" si="6"/>
        <v>11179046</v>
      </c>
      <c r="H50" s="20"/>
      <c r="I50" s="20"/>
      <c r="J50" s="20">
        <v>293019</v>
      </c>
      <c r="K50" s="20">
        <f>8989037+1542025+354965</f>
        <v>10886027</v>
      </c>
      <c r="Q50" s="92">
        <v>11980199</v>
      </c>
      <c r="R50" s="93">
        <f t="shared" si="10"/>
        <v>-801153</v>
      </c>
      <c r="S50" s="14">
        <f t="shared" si="9"/>
        <v>-6.6873096181457425</v>
      </c>
    </row>
    <row r="51" spans="1:19" s="13" customFormat="1" ht="35.25" x14ac:dyDescent="0.5">
      <c r="A51" s="18" t="s">
        <v>98</v>
      </c>
      <c r="B51" s="145" t="s">
        <v>99</v>
      </c>
      <c r="C51" s="146"/>
      <c r="D51" s="19" t="s">
        <v>27</v>
      </c>
      <c r="E51" s="20">
        <f t="shared" si="8"/>
        <v>16478</v>
      </c>
      <c r="F51" s="20"/>
      <c r="G51" s="21">
        <f t="shared" si="6"/>
        <v>16478</v>
      </c>
      <c r="H51" s="20"/>
      <c r="I51" s="20"/>
      <c r="J51" s="20"/>
      <c r="K51" s="20">
        <v>16478</v>
      </c>
      <c r="Q51" s="92">
        <v>7857</v>
      </c>
      <c r="R51" s="36">
        <f t="shared" si="10"/>
        <v>8621</v>
      </c>
      <c r="S51" s="14">
        <f t="shared" si="9"/>
        <v>109.72381316023927</v>
      </c>
    </row>
    <row r="52" spans="1:19" s="13" customFormat="1" ht="35.25" x14ac:dyDescent="0.5">
      <c r="A52" s="18" t="s">
        <v>100</v>
      </c>
      <c r="B52" s="145" t="s">
        <v>101</v>
      </c>
      <c r="C52" s="146"/>
      <c r="D52" s="19" t="s">
        <v>27</v>
      </c>
      <c r="E52" s="20">
        <f t="shared" si="8"/>
        <v>243</v>
      </c>
      <c r="F52" s="20"/>
      <c r="G52" s="21">
        <f>H52+I52+J52+K52</f>
        <v>243</v>
      </c>
      <c r="H52" s="20"/>
      <c r="I52" s="20"/>
      <c r="J52" s="20">
        <v>0</v>
      </c>
      <c r="K52" s="20">
        <v>243</v>
      </c>
      <c r="Q52" s="92">
        <v>284</v>
      </c>
      <c r="R52" s="36">
        <f t="shared" si="10"/>
        <v>-41</v>
      </c>
      <c r="S52" s="14">
        <f t="shared" si="9"/>
        <v>-14.43661971830986</v>
      </c>
    </row>
    <row r="53" spans="1:19" s="13" customFormat="1" ht="35.25" x14ac:dyDescent="0.5">
      <c r="A53" s="18" t="s">
        <v>102</v>
      </c>
      <c r="B53" s="145" t="s">
        <v>103</v>
      </c>
      <c r="C53" s="146"/>
      <c r="D53" s="19" t="s">
        <v>27</v>
      </c>
      <c r="E53" s="20">
        <f t="shared" si="8"/>
        <v>18379574</v>
      </c>
      <c r="F53" s="20"/>
      <c r="G53" s="21">
        <f>H53+I53+J53+K53</f>
        <v>18379574</v>
      </c>
      <c r="H53" s="20"/>
      <c r="I53" s="20"/>
      <c r="J53" s="20">
        <v>7023488</v>
      </c>
      <c r="K53" s="20">
        <f>6899677+4456409</f>
        <v>11356086</v>
      </c>
      <c r="Q53" s="92">
        <v>14249270</v>
      </c>
      <c r="R53" s="94">
        <f t="shared" si="10"/>
        <v>4130304</v>
      </c>
      <c r="S53" s="14">
        <f t="shared" si="9"/>
        <v>28.986074374336368</v>
      </c>
    </row>
    <row r="54" spans="1:19" s="13" customFormat="1" ht="35.25" x14ac:dyDescent="0.5">
      <c r="A54" s="18" t="s">
        <v>104</v>
      </c>
      <c r="B54" s="145" t="s">
        <v>105</v>
      </c>
      <c r="C54" s="146"/>
      <c r="D54" s="19" t="s">
        <v>27</v>
      </c>
      <c r="E54" s="20">
        <f t="shared" si="8"/>
        <v>26833</v>
      </c>
      <c r="F54" s="20"/>
      <c r="G54" s="21">
        <f>H54+I54+J54+K54</f>
        <v>26833</v>
      </c>
      <c r="H54" s="20"/>
      <c r="I54" s="20"/>
      <c r="J54" s="20">
        <v>20829</v>
      </c>
      <c r="K54" s="20">
        <v>6004</v>
      </c>
      <c r="Q54" s="92">
        <v>26274</v>
      </c>
      <c r="R54" s="36">
        <f t="shared" si="10"/>
        <v>559</v>
      </c>
      <c r="S54" s="14">
        <f t="shared" si="9"/>
        <v>2.1275785948085559</v>
      </c>
    </row>
    <row r="55" spans="1:19" s="13" customFormat="1" ht="35.25" x14ac:dyDescent="0.5">
      <c r="A55" s="18" t="s">
        <v>106</v>
      </c>
      <c r="B55" s="145" t="s">
        <v>107</v>
      </c>
      <c r="C55" s="146"/>
      <c r="D55" s="19" t="s">
        <v>27</v>
      </c>
      <c r="E55" s="20">
        <f t="shared" si="8"/>
        <v>1511</v>
      </c>
      <c r="F55" s="20"/>
      <c r="G55" s="21">
        <f>H55+I55+J55+K55</f>
        <v>1511</v>
      </c>
      <c r="H55" s="20"/>
      <c r="I55" s="20"/>
      <c r="J55" s="20">
        <v>1511</v>
      </c>
      <c r="K55" s="20"/>
      <c r="Q55" s="92">
        <v>1457</v>
      </c>
      <c r="R55" s="36">
        <f t="shared" si="10"/>
        <v>54</v>
      </c>
      <c r="S55" s="14">
        <f t="shared" si="9"/>
        <v>3.7062457103637612</v>
      </c>
    </row>
    <row r="56" spans="1:19" s="13" customFormat="1" ht="34.5" x14ac:dyDescent="0.45">
      <c r="A56" s="18" t="s">
        <v>108</v>
      </c>
      <c r="B56" s="145" t="s">
        <v>109</v>
      </c>
      <c r="C56" s="146"/>
      <c r="D56" s="19" t="s">
        <v>27</v>
      </c>
      <c r="E56" s="20">
        <f t="shared" si="8"/>
        <v>0</v>
      </c>
      <c r="F56" s="20"/>
      <c r="G56" s="21">
        <f>H56+I56+J56+K56</f>
        <v>0</v>
      </c>
      <c r="H56" s="20"/>
      <c r="I56" s="20"/>
      <c r="J56" s="20"/>
      <c r="K56" s="20"/>
      <c r="Q56" s="38"/>
      <c r="R56" s="39"/>
      <c r="S56" s="39"/>
    </row>
    <row r="57" spans="1:19" s="13" customFormat="1" ht="30" x14ac:dyDescent="0.2">
      <c r="A57" s="15" t="s">
        <v>7</v>
      </c>
      <c r="B57" s="147" t="s">
        <v>110</v>
      </c>
      <c r="C57" s="148"/>
      <c r="D57" s="16" t="s">
        <v>27</v>
      </c>
      <c r="E57" s="25">
        <f t="shared" si="8"/>
        <v>3162</v>
      </c>
      <c r="F57" s="29">
        <f>F58+F59+F60+F61</f>
        <v>0</v>
      </c>
      <c r="G57" s="17">
        <f t="shared" si="6"/>
        <v>3162</v>
      </c>
      <c r="H57" s="17">
        <f>H58+H59+H60+H61</f>
        <v>0</v>
      </c>
      <c r="I57" s="17">
        <f>I58+I59+I60+I61</f>
        <v>0</v>
      </c>
      <c r="J57" s="17">
        <f>J58+J59+J60+J61</f>
        <v>3162</v>
      </c>
      <c r="K57" s="17">
        <f>K58+K59+K60+K61</f>
        <v>0</v>
      </c>
      <c r="Q57" s="38"/>
      <c r="R57" s="38"/>
      <c r="S57" s="38"/>
    </row>
    <row r="58" spans="1:19" s="13" customFormat="1" ht="30.75" x14ac:dyDescent="0.4">
      <c r="A58" s="18" t="s">
        <v>111</v>
      </c>
      <c r="B58" s="145" t="s">
        <v>112</v>
      </c>
      <c r="C58" s="146"/>
      <c r="D58" s="19" t="s">
        <v>27</v>
      </c>
      <c r="E58" s="32">
        <f t="shared" si="8"/>
        <v>0</v>
      </c>
      <c r="F58" s="33"/>
      <c r="G58" s="21">
        <f t="shared" si="6"/>
        <v>0</v>
      </c>
      <c r="H58" s="20"/>
      <c r="I58" s="20"/>
      <c r="J58" s="20">
        <v>0</v>
      </c>
      <c r="K58" s="20"/>
      <c r="L58" s="40"/>
      <c r="Q58" s="38">
        <v>0</v>
      </c>
      <c r="R58" s="38"/>
      <c r="S58" s="38"/>
    </row>
    <row r="59" spans="1:19" s="13" customFormat="1" ht="35.25" x14ac:dyDescent="0.5">
      <c r="A59" s="18" t="s">
        <v>113</v>
      </c>
      <c r="B59" s="145" t="s">
        <v>114</v>
      </c>
      <c r="C59" s="146"/>
      <c r="D59" s="19" t="s">
        <v>27</v>
      </c>
      <c r="E59" s="20">
        <f t="shared" si="8"/>
        <v>3162</v>
      </c>
      <c r="F59" s="33"/>
      <c r="G59" s="21">
        <f>H59+I59+J59+K59</f>
        <v>3162</v>
      </c>
      <c r="H59" s="20"/>
      <c r="I59" s="20"/>
      <c r="J59" s="20">
        <v>3162</v>
      </c>
      <c r="K59" s="20"/>
      <c r="Q59" s="92">
        <v>9921</v>
      </c>
      <c r="R59" s="36">
        <f t="shared" ref="R59" si="11">E59-Q59</f>
        <v>-6759</v>
      </c>
      <c r="S59" s="14">
        <f t="shared" ref="S59" si="12">R59/Q59*100</f>
        <v>-68.128212881765947</v>
      </c>
    </row>
    <row r="60" spans="1:19" s="13" customFormat="1" ht="30.75" x14ac:dyDescent="0.2">
      <c r="A60" s="18" t="s">
        <v>115</v>
      </c>
      <c r="B60" s="145" t="s">
        <v>116</v>
      </c>
      <c r="C60" s="146"/>
      <c r="D60" s="19" t="s">
        <v>27</v>
      </c>
      <c r="E60" s="32">
        <f t="shared" si="8"/>
        <v>0</v>
      </c>
      <c r="F60" s="33"/>
      <c r="G60" s="41">
        <f t="shared" si="6"/>
        <v>0</v>
      </c>
      <c r="H60" s="20"/>
      <c r="I60" s="20"/>
      <c r="J60" s="20"/>
      <c r="K60" s="20"/>
      <c r="Q60" s="38">
        <v>0</v>
      </c>
      <c r="R60" s="38"/>
      <c r="S60" s="38"/>
    </row>
    <row r="61" spans="1:19" s="13" customFormat="1" ht="30.75" x14ac:dyDescent="0.2">
      <c r="A61" s="18" t="s">
        <v>117</v>
      </c>
      <c r="B61" s="145" t="s">
        <v>118</v>
      </c>
      <c r="C61" s="146"/>
      <c r="D61" s="19" t="s">
        <v>27</v>
      </c>
      <c r="E61" s="32">
        <f t="shared" si="8"/>
        <v>0</v>
      </c>
      <c r="F61" s="33"/>
      <c r="G61" s="41">
        <f t="shared" si="6"/>
        <v>0</v>
      </c>
      <c r="H61" s="20"/>
      <c r="I61" s="20"/>
      <c r="J61" s="20"/>
      <c r="K61" s="20"/>
      <c r="Q61" s="38">
        <v>0</v>
      </c>
      <c r="R61" s="38"/>
      <c r="S61" s="38"/>
    </row>
    <row r="62" spans="1:19" s="13" customFormat="1" ht="30.75" x14ac:dyDescent="0.2">
      <c r="A62" s="18" t="s">
        <v>119</v>
      </c>
      <c r="B62" s="145" t="s">
        <v>109</v>
      </c>
      <c r="C62" s="146"/>
      <c r="D62" s="19" t="s">
        <v>27</v>
      </c>
      <c r="E62" s="32">
        <f t="shared" si="8"/>
        <v>0</v>
      </c>
      <c r="F62" s="33"/>
      <c r="G62" s="41">
        <f t="shared" si="6"/>
        <v>0</v>
      </c>
      <c r="H62" s="20"/>
      <c r="I62" s="20"/>
      <c r="J62" s="20"/>
      <c r="K62" s="20"/>
      <c r="Q62" s="38">
        <v>0</v>
      </c>
      <c r="R62" s="38"/>
      <c r="S62" s="38"/>
    </row>
    <row r="63" spans="1:19" s="13" customFormat="1" ht="30.75" x14ac:dyDescent="0.2">
      <c r="A63" s="15" t="s">
        <v>8</v>
      </c>
      <c r="B63" s="147" t="s">
        <v>120</v>
      </c>
      <c r="C63" s="148"/>
      <c r="D63" s="16" t="s">
        <v>27</v>
      </c>
      <c r="E63" s="42">
        <f t="shared" si="8"/>
        <v>0</v>
      </c>
      <c r="F63" s="43"/>
      <c r="G63" s="44">
        <f t="shared" si="6"/>
        <v>0</v>
      </c>
      <c r="H63" s="45"/>
      <c r="I63" s="45"/>
      <c r="J63" s="20"/>
      <c r="K63" s="20"/>
      <c r="Q63" s="38">
        <v>0</v>
      </c>
      <c r="R63" s="38"/>
      <c r="S63" s="38"/>
    </row>
    <row r="64" spans="1:19" s="13" customFormat="1" ht="35.25" x14ac:dyDescent="0.5">
      <c r="A64" s="15" t="s">
        <v>9</v>
      </c>
      <c r="B64" s="147" t="s">
        <v>121</v>
      </c>
      <c r="C64" s="148"/>
      <c r="D64" s="16" t="s">
        <v>27</v>
      </c>
      <c r="E64" s="45">
        <f t="shared" si="8"/>
        <v>2217305</v>
      </c>
      <c r="F64" s="45"/>
      <c r="G64" s="46">
        <f t="shared" si="6"/>
        <v>2217305</v>
      </c>
      <c r="H64" s="45"/>
      <c r="I64" s="45"/>
      <c r="J64" s="20">
        <v>2209532</v>
      </c>
      <c r="K64" s="20">
        <v>7773</v>
      </c>
      <c r="Q64" s="92">
        <v>2459456</v>
      </c>
      <c r="R64" s="36">
        <f t="shared" ref="R64" si="13">E64-Q64</f>
        <v>-242151</v>
      </c>
      <c r="S64" s="38"/>
    </row>
    <row r="65" spans="1:209" s="47" customFormat="1" ht="24.95" customHeight="1" x14ac:dyDescent="0.2">
      <c r="A65" s="15" t="s">
        <v>10</v>
      </c>
      <c r="B65" s="147" t="s">
        <v>122</v>
      </c>
      <c r="C65" s="148"/>
      <c r="D65" s="29" t="s">
        <v>27</v>
      </c>
      <c r="E65" s="42">
        <f t="shared" si="8"/>
        <v>0</v>
      </c>
      <c r="F65" s="43"/>
      <c r="G65" s="44">
        <f t="shared" si="6"/>
        <v>0</v>
      </c>
      <c r="H65" s="45"/>
      <c r="I65" s="45"/>
      <c r="J65" s="45"/>
      <c r="K65" s="42">
        <v>0</v>
      </c>
      <c r="Q65" s="48">
        <v>0</v>
      </c>
      <c r="R65" s="48"/>
      <c r="S65" s="48"/>
    </row>
    <row r="66" spans="1:209" s="47" customFormat="1" ht="32.25" customHeight="1" x14ac:dyDescent="0.45">
      <c r="A66" s="15" t="s">
        <v>123</v>
      </c>
      <c r="B66" s="147" t="s">
        <v>124</v>
      </c>
      <c r="C66" s="148"/>
      <c r="D66" s="16" t="s">
        <v>27</v>
      </c>
      <c r="E66" s="25">
        <f t="shared" si="8"/>
        <v>5637466</v>
      </c>
      <c r="F66" s="29">
        <f>F67+F68+F69+F70+F71</f>
        <v>0</v>
      </c>
      <c r="G66" s="17">
        <f>H66+I66+J66+K66</f>
        <v>5637466</v>
      </c>
      <c r="H66" s="17">
        <f>H67+H68+H69+H70+H71</f>
        <v>0</v>
      </c>
      <c r="I66" s="17">
        <f>I67+I68+I69+I70+I71</f>
        <v>0</v>
      </c>
      <c r="J66" s="17">
        <f>SUM(J67:J72)</f>
        <v>5637466</v>
      </c>
      <c r="K66" s="17">
        <f>K67+K68+K69+K70+K71</f>
        <v>0</v>
      </c>
      <c r="Q66" s="95">
        <v>7802788</v>
      </c>
      <c r="R66" s="14">
        <f t="shared" ref="R66:R71" si="14">E66-Q66</f>
        <v>-2165322</v>
      </c>
      <c r="S66" s="14">
        <f>R66/Q66*100</f>
        <v>-27.750619393990966</v>
      </c>
    </row>
    <row r="67" spans="1:209" s="47" customFormat="1" ht="36.75" customHeight="1" x14ac:dyDescent="0.45">
      <c r="A67" s="18" t="s">
        <v>125</v>
      </c>
      <c r="B67" s="145" t="s">
        <v>126</v>
      </c>
      <c r="C67" s="146"/>
      <c r="D67" s="19" t="s">
        <v>27</v>
      </c>
      <c r="E67" s="20">
        <f>G67-F67</f>
        <v>539250</v>
      </c>
      <c r="F67" s="20"/>
      <c r="G67" s="21">
        <f t="shared" si="6"/>
        <v>539250</v>
      </c>
      <c r="H67" s="20"/>
      <c r="I67" s="50"/>
      <c r="J67" s="20">
        <v>539250</v>
      </c>
      <c r="K67" s="20"/>
      <c r="Q67" s="96">
        <v>498330</v>
      </c>
      <c r="R67" s="14">
        <f t="shared" si="14"/>
        <v>40920</v>
      </c>
      <c r="S67" s="14">
        <f>R67/Q67*100</f>
        <v>8.211426163385708</v>
      </c>
    </row>
    <row r="68" spans="1:209" s="47" customFormat="1" ht="32.25" customHeight="1" x14ac:dyDescent="0.45">
      <c r="A68" s="18" t="s">
        <v>127</v>
      </c>
      <c r="B68" s="145" t="s">
        <v>128</v>
      </c>
      <c r="C68" s="146"/>
      <c r="D68" s="19" t="s">
        <v>27</v>
      </c>
      <c r="E68" s="20">
        <f t="shared" ref="E68:E77" si="15">G68-F68</f>
        <v>805482</v>
      </c>
      <c r="F68" s="20"/>
      <c r="G68" s="21">
        <f t="shared" si="6"/>
        <v>805482</v>
      </c>
      <c r="H68" s="20"/>
      <c r="I68" s="50"/>
      <c r="J68" s="20">
        <v>805482</v>
      </c>
      <c r="K68" s="20"/>
      <c r="Q68" s="96">
        <v>693441</v>
      </c>
      <c r="R68" s="14">
        <f t="shared" si="14"/>
        <v>112041</v>
      </c>
      <c r="S68" s="14">
        <f t="shared" ref="S68:S71" si="16">R68/Q68*100</f>
        <v>16.157250580799232</v>
      </c>
    </row>
    <row r="69" spans="1:209" s="13" customFormat="1" ht="32.25" customHeight="1" x14ac:dyDescent="0.45">
      <c r="A69" s="18" t="s">
        <v>129</v>
      </c>
      <c r="B69" s="145" t="s">
        <v>130</v>
      </c>
      <c r="C69" s="146"/>
      <c r="D69" s="19" t="s">
        <v>27</v>
      </c>
      <c r="E69" s="20">
        <f t="shared" si="15"/>
        <v>1778736</v>
      </c>
      <c r="F69" s="20"/>
      <c r="G69" s="21">
        <f t="shared" si="6"/>
        <v>1778736</v>
      </c>
      <c r="H69" s="20"/>
      <c r="I69" s="50"/>
      <c r="J69" s="20">
        <v>1778736</v>
      </c>
      <c r="K69" s="20"/>
      <c r="Q69" s="97">
        <v>1596960</v>
      </c>
      <c r="R69" s="14">
        <f t="shared" si="14"/>
        <v>181776</v>
      </c>
      <c r="S69" s="14">
        <f t="shared" si="16"/>
        <v>11.382626991283438</v>
      </c>
    </row>
    <row r="70" spans="1:209" s="13" customFormat="1" ht="30" customHeight="1" x14ac:dyDescent="0.45">
      <c r="A70" s="18" t="s">
        <v>131</v>
      </c>
      <c r="B70" s="145" t="s">
        <v>132</v>
      </c>
      <c r="C70" s="146"/>
      <c r="D70" s="19" t="s">
        <v>27</v>
      </c>
      <c r="E70" s="20">
        <f t="shared" si="15"/>
        <v>405868</v>
      </c>
      <c r="F70" s="20"/>
      <c r="G70" s="21">
        <f t="shared" si="6"/>
        <v>405868</v>
      </c>
      <c r="H70" s="20"/>
      <c r="I70" s="50"/>
      <c r="J70" s="20">
        <v>405868</v>
      </c>
      <c r="K70" s="20"/>
      <c r="Q70" s="97">
        <v>496120</v>
      </c>
      <c r="R70" s="14">
        <f t="shared" si="14"/>
        <v>-90252</v>
      </c>
      <c r="S70" s="14">
        <f t="shared" si="16"/>
        <v>-18.191566556478271</v>
      </c>
    </row>
    <row r="71" spans="1:209" s="13" customFormat="1" ht="39" customHeight="1" x14ac:dyDescent="0.45">
      <c r="A71" s="18" t="s">
        <v>133</v>
      </c>
      <c r="B71" s="145" t="s">
        <v>134</v>
      </c>
      <c r="C71" s="146"/>
      <c r="D71" s="19" t="s">
        <v>27</v>
      </c>
      <c r="E71" s="20">
        <f t="shared" si="15"/>
        <v>2107650</v>
      </c>
      <c r="F71" s="20"/>
      <c r="G71" s="21">
        <f>H71+I71+J71+K71</f>
        <v>2107650</v>
      </c>
      <c r="H71" s="20"/>
      <c r="I71" s="50"/>
      <c r="J71" s="20">
        <v>2107650</v>
      </c>
      <c r="K71" s="20"/>
      <c r="Q71" s="97">
        <v>4517937</v>
      </c>
      <c r="R71" s="14">
        <f t="shared" si="14"/>
        <v>-2410287</v>
      </c>
      <c r="S71" s="14">
        <f t="shared" si="16"/>
        <v>-53.349283090932872</v>
      </c>
    </row>
    <row r="72" spans="1:209" s="13" customFormat="1" ht="39" customHeight="1" x14ac:dyDescent="0.45">
      <c r="A72" s="18" t="s">
        <v>168</v>
      </c>
      <c r="B72" s="145" t="s">
        <v>169</v>
      </c>
      <c r="C72" s="146"/>
      <c r="D72" s="19" t="s">
        <v>27</v>
      </c>
      <c r="E72" s="20">
        <f t="shared" si="15"/>
        <v>480</v>
      </c>
      <c r="F72" s="20"/>
      <c r="G72" s="21">
        <f>H72+I72+J72+K72</f>
        <v>480</v>
      </c>
      <c r="H72" s="20"/>
      <c r="I72" s="50"/>
      <c r="J72" s="20">
        <v>480</v>
      </c>
      <c r="K72" s="20"/>
      <c r="Q72" s="97"/>
      <c r="R72" s="14"/>
      <c r="S72" s="14"/>
    </row>
    <row r="73" spans="1:209" s="13" customFormat="1" ht="61.5" customHeight="1" x14ac:dyDescent="0.2">
      <c r="A73" s="15" t="s">
        <v>135</v>
      </c>
      <c r="B73" s="147" t="s">
        <v>136</v>
      </c>
      <c r="C73" s="148"/>
      <c r="D73" s="16" t="s">
        <v>27</v>
      </c>
      <c r="E73" s="42">
        <f t="shared" si="15"/>
        <v>0</v>
      </c>
      <c r="F73" s="43"/>
      <c r="G73" s="44">
        <f t="shared" si="6"/>
        <v>0</v>
      </c>
      <c r="H73" s="45"/>
      <c r="I73" s="52"/>
      <c r="J73" s="20"/>
      <c r="K73" s="20"/>
      <c r="Q73" s="38"/>
      <c r="R73" s="38"/>
      <c r="S73" s="38"/>
    </row>
    <row r="74" spans="1:209" s="13" customFormat="1" ht="60" customHeight="1" x14ac:dyDescent="0.4">
      <c r="A74" s="16" t="s">
        <v>137</v>
      </c>
      <c r="B74" s="149" t="s">
        <v>138</v>
      </c>
      <c r="C74" s="150"/>
      <c r="D74" s="16" t="s">
        <v>27</v>
      </c>
      <c r="E74" s="45">
        <f>G74-F74</f>
        <v>358901</v>
      </c>
      <c r="F74" s="53"/>
      <c r="G74" s="46">
        <f>H74+I74+J74+K74</f>
        <v>358901</v>
      </c>
      <c r="H74" s="45"/>
      <c r="I74" s="53"/>
      <c r="J74" s="20">
        <f>SUM(J75:J77)</f>
        <v>217953</v>
      </c>
      <c r="K74" s="20">
        <f>SUM(K75:K77)</f>
        <v>140948</v>
      </c>
      <c r="Q74" s="38"/>
      <c r="R74" s="38"/>
      <c r="S74" s="38"/>
    </row>
    <row r="75" spans="1:209" s="13" customFormat="1" ht="34.5" customHeight="1" x14ac:dyDescent="0.4">
      <c r="A75" s="16" t="s">
        <v>139</v>
      </c>
      <c r="B75" s="54" t="s">
        <v>140</v>
      </c>
      <c r="C75" s="88"/>
      <c r="D75" s="16" t="s">
        <v>27</v>
      </c>
      <c r="E75" s="45">
        <f>G75-F75</f>
        <v>115213</v>
      </c>
      <c r="F75" s="53"/>
      <c r="G75" s="46">
        <f>H75+I75+J75+K75</f>
        <v>115213</v>
      </c>
      <c r="H75" s="45"/>
      <c r="I75" s="52"/>
      <c r="J75" s="20">
        <v>115213</v>
      </c>
      <c r="K75" s="20"/>
      <c r="Q75" s="56"/>
      <c r="R75" s="38"/>
      <c r="S75" s="38"/>
    </row>
    <row r="76" spans="1:209" s="13" customFormat="1" ht="60" customHeight="1" x14ac:dyDescent="0.45">
      <c r="A76" s="16" t="s">
        <v>141</v>
      </c>
      <c r="B76" s="57" t="s">
        <v>142</v>
      </c>
      <c r="C76" s="88"/>
      <c r="D76" s="16" t="s">
        <v>27</v>
      </c>
      <c r="E76" s="45">
        <f>G76-F76</f>
        <v>182811</v>
      </c>
      <c r="F76" s="53"/>
      <c r="G76" s="46">
        <f>H76+I76+J76+K76</f>
        <v>182811</v>
      </c>
      <c r="H76" s="45"/>
      <c r="I76" s="53"/>
      <c r="J76" s="20">
        <f>68572+34168</f>
        <v>102740</v>
      </c>
      <c r="K76" s="20">
        <f>10301+69770</f>
        <v>80071</v>
      </c>
      <c r="Q76" s="22">
        <v>150759</v>
      </c>
      <c r="R76" s="14">
        <f>E76-Q76</f>
        <v>32052</v>
      </c>
      <c r="S76" s="14">
        <f t="shared" ref="S76:S77" si="17">R76/Q76*100</f>
        <v>21.260422263347461</v>
      </c>
    </row>
    <row r="77" spans="1:209" s="13" customFormat="1" ht="34.5" customHeight="1" x14ac:dyDescent="0.45">
      <c r="A77" s="16" t="s">
        <v>143</v>
      </c>
      <c r="B77" s="54" t="s">
        <v>144</v>
      </c>
      <c r="C77" s="88"/>
      <c r="D77" s="16" t="s">
        <v>27</v>
      </c>
      <c r="E77" s="45">
        <f t="shared" si="15"/>
        <v>60877</v>
      </c>
      <c r="F77" s="53"/>
      <c r="G77" s="46">
        <f>H77+I77+J77+K77</f>
        <v>60877</v>
      </c>
      <c r="H77" s="45"/>
      <c r="I77" s="52"/>
      <c r="J77" s="20"/>
      <c r="K77" s="50">
        <v>60877</v>
      </c>
      <c r="Q77" s="22">
        <v>62618</v>
      </c>
      <c r="R77" s="14">
        <f>E77-Q77</f>
        <v>-1741</v>
      </c>
      <c r="S77" s="14">
        <f t="shared" si="17"/>
        <v>-2.780350697882398</v>
      </c>
    </row>
    <row r="78" spans="1:209" s="47" customFormat="1" ht="48" customHeight="1" x14ac:dyDescent="0.45">
      <c r="A78" s="10" t="s">
        <v>11</v>
      </c>
      <c r="B78" s="143" t="s">
        <v>145</v>
      </c>
      <c r="C78" s="59" t="s">
        <v>146</v>
      </c>
      <c r="D78" s="11" t="s">
        <v>27</v>
      </c>
      <c r="E78" s="26">
        <f>E13-E39</f>
        <v>2516917</v>
      </c>
      <c r="F78" s="26">
        <f>F13-F39</f>
        <v>0</v>
      </c>
      <c r="G78" s="26">
        <f>G13-G39</f>
        <v>2516917</v>
      </c>
      <c r="H78" s="60"/>
      <c r="I78" s="60"/>
      <c r="J78" s="61"/>
      <c r="K78" s="62"/>
      <c r="Q78" s="58"/>
    </row>
    <row r="79" spans="1:209" s="64" customFormat="1" ht="45.75" customHeight="1" x14ac:dyDescent="0.2">
      <c r="A79" s="10" t="s">
        <v>147</v>
      </c>
      <c r="B79" s="144"/>
      <c r="C79" s="59" t="s">
        <v>148</v>
      </c>
      <c r="D79" s="11" t="s">
        <v>12</v>
      </c>
      <c r="E79" s="63">
        <f>E78/E13*100</f>
        <v>2.0242326574200016</v>
      </c>
      <c r="F79" s="63"/>
      <c r="G79" s="63">
        <f>G78/G13*100</f>
        <v>2.0242326574200016</v>
      </c>
      <c r="H79" s="10"/>
      <c r="I79" s="10"/>
      <c r="J79" s="10"/>
      <c r="K79" s="10"/>
      <c r="L79" s="141"/>
      <c r="M79" s="142"/>
      <c r="N79" s="141"/>
      <c r="O79" s="142"/>
      <c r="P79" s="141"/>
      <c r="Q79" s="142"/>
      <c r="R79" s="141"/>
      <c r="S79" s="142"/>
      <c r="T79" s="141"/>
      <c r="U79" s="142"/>
      <c r="V79" s="141"/>
      <c r="W79" s="142"/>
      <c r="X79" s="141"/>
      <c r="Y79" s="142"/>
      <c r="Z79" s="141"/>
      <c r="AA79" s="142"/>
      <c r="AB79" s="141"/>
      <c r="AC79" s="142"/>
      <c r="AD79" s="141"/>
      <c r="AE79" s="142"/>
      <c r="AF79" s="141"/>
      <c r="AG79" s="142"/>
      <c r="AH79" s="141"/>
      <c r="AI79" s="142"/>
      <c r="AJ79" s="141"/>
      <c r="AK79" s="142"/>
      <c r="AL79" s="141"/>
      <c r="AM79" s="142"/>
      <c r="AN79" s="141"/>
      <c r="AO79" s="142"/>
      <c r="AP79" s="141"/>
      <c r="AQ79" s="142"/>
      <c r="AR79" s="141"/>
      <c r="AS79" s="142"/>
      <c r="AT79" s="141"/>
      <c r="AU79" s="142"/>
      <c r="AV79" s="141"/>
      <c r="AW79" s="142"/>
      <c r="AX79" s="141"/>
      <c r="AY79" s="142"/>
      <c r="AZ79" s="141"/>
      <c r="BA79" s="142"/>
      <c r="BB79" s="141"/>
      <c r="BC79" s="142"/>
      <c r="BD79" s="141"/>
      <c r="BE79" s="142"/>
      <c r="BF79" s="141"/>
      <c r="BG79" s="142"/>
      <c r="BH79" s="141"/>
      <c r="BI79" s="142"/>
      <c r="BJ79" s="141"/>
      <c r="BK79" s="142"/>
      <c r="BL79" s="141"/>
      <c r="BM79" s="142"/>
      <c r="BN79" s="141"/>
      <c r="BO79" s="142"/>
      <c r="BP79" s="141"/>
      <c r="BQ79" s="142"/>
      <c r="BR79" s="141"/>
      <c r="BS79" s="142"/>
      <c r="BT79" s="141"/>
      <c r="BU79" s="142"/>
      <c r="BV79" s="141"/>
      <c r="BW79" s="142"/>
      <c r="BX79" s="141"/>
      <c r="BY79" s="142"/>
      <c r="BZ79" s="141"/>
      <c r="CA79" s="142"/>
      <c r="CB79" s="141"/>
      <c r="CC79" s="142"/>
      <c r="CD79" s="141"/>
      <c r="CE79" s="142"/>
      <c r="CF79" s="141"/>
      <c r="CG79" s="142"/>
      <c r="CH79" s="141"/>
      <c r="CI79" s="142"/>
      <c r="CJ79" s="141"/>
      <c r="CK79" s="142"/>
      <c r="CL79" s="141"/>
      <c r="CM79" s="142"/>
      <c r="CN79" s="141"/>
      <c r="CO79" s="142"/>
      <c r="CP79" s="141"/>
      <c r="CQ79" s="142"/>
      <c r="CR79" s="141"/>
      <c r="CS79" s="142"/>
      <c r="CT79" s="141"/>
      <c r="CU79" s="142"/>
      <c r="CV79" s="141"/>
      <c r="CW79" s="142"/>
      <c r="CX79" s="141"/>
      <c r="CY79" s="142"/>
      <c r="CZ79" s="141"/>
      <c r="DA79" s="142"/>
      <c r="DB79" s="141"/>
      <c r="DC79" s="142"/>
      <c r="DD79" s="141"/>
      <c r="DE79" s="142"/>
      <c r="DF79" s="141"/>
      <c r="DG79" s="142"/>
      <c r="DH79" s="141"/>
      <c r="DI79" s="142"/>
      <c r="DJ79" s="141"/>
      <c r="DK79" s="142"/>
      <c r="DL79" s="141"/>
      <c r="DM79" s="142"/>
      <c r="DN79" s="141"/>
      <c r="DO79" s="142"/>
      <c r="DP79" s="141"/>
      <c r="DQ79" s="142"/>
      <c r="DR79" s="141"/>
      <c r="DS79" s="142"/>
      <c r="DT79" s="141"/>
      <c r="DU79" s="142"/>
      <c r="DV79" s="141"/>
      <c r="DW79" s="142"/>
      <c r="DX79" s="141"/>
      <c r="DY79" s="142"/>
      <c r="DZ79" s="141"/>
      <c r="EA79" s="142"/>
      <c r="EB79" s="141"/>
      <c r="EC79" s="142"/>
      <c r="ED79" s="141"/>
      <c r="EE79" s="142"/>
      <c r="EF79" s="141"/>
      <c r="EG79" s="142"/>
      <c r="EH79" s="141"/>
      <c r="EI79" s="142"/>
      <c r="EJ79" s="141"/>
      <c r="EK79" s="142"/>
      <c r="EL79" s="141"/>
      <c r="EM79" s="142"/>
      <c r="EN79" s="141"/>
      <c r="EO79" s="142"/>
      <c r="EP79" s="141"/>
      <c r="EQ79" s="142"/>
      <c r="ER79" s="141"/>
      <c r="ES79" s="142"/>
      <c r="ET79" s="141"/>
      <c r="EU79" s="142"/>
      <c r="EV79" s="141"/>
      <c r="EW79" s="142"/>
      <c r="EX79" s="141"/>
      <c r="EY79" s="142"/>
      <c r="EZ79" s="141"/>
      <c r="FA79" s="142"/>
      <c r="FB79" s="141"/>
      <c r="FC79" s="142"/>
      <c r="FD79" s="141"/>
      <c r="FE79" s="142"/>
      <c r="FF79" s="141"/>
      <c r="FG79" s="142"/>
      <c r="FH79" s="141"/>
      <c r="FI79" s="142"/>
      <c r="FJ79" s="141"/>
      <c r="FK79" s="142"/>
      <c r="FL79" s="141"/>
      <c r="FM79" s="142"/>
      <c r="FN79" s="141"/>
      <c r="FO79" s="142"/>
      <c r="FP79" s="141"/>
      <c r="FQ79" s="142"/>
      <c r="FR79" s="141"/>
      <c r="FS79" s="142"/>
      <c r="FT79" s="141"/>
      <c r="FU79" s="142"/>
      <c r="FV79" s="141"/>
      <c r="FW79" s="142"/>
      <c r="FX79" s="141"/>
      <c r="FY79" s="142"/>
      <c r="FZ79" s="141"/>
      <c r="GA79" s="142"/>
      <c r="GB79" s="141"/>
      <c r="GC79" s="142"/>
      <c r="GD79" s="141"/>
      <c r="GE79" s="142"/>
      <c r="GF79" s="141"/>
      <c r="GG79" s="142"/>
      <c r="GH79" s="141"/>
      <c r="GI79" s="142"/>
      <c r="GJ79" s="141"/>
      <c r="GK79" s="142"/>
      <c r="GL79" s="141"/>
      <c r="GM79" s="142"/>
      <c r="GN79" s="141"/>
      <c r="GO79" s="142"/>
      <c r="GP79" s="141"/>
      <c r="GQ79" s="142"/>
      <c r="GR79" s="141"/>
      <c r="GS79" s="142"/>
      <c r="GT79" s="141"/>
      <c r="GU79" s="142"/>
      <c r="GV79" s="141"/>
      <c r="GW79" s="142"/>
      <c r="GX79" s="141"/>
      <c r="GY79" s="142"/>
      <c r="GZ79" s="141"/>
      <c r="HA79" s="142"/>
    </row>
    <row r="80" spans="1:209" s="64" customFormat="1" ht="53.25" customHeight="1" x14ac:dyDescent="0.2">
      <c r="A80" s="10" t="s">
        <v>150</v>
      </c>
      <c r="B80" s="159" t="s">
        <v>170</v>
      </c>
      <c r="C80" s="160"/>
      <c r="D80" s="11"/>
      <c r="E80" s="26">
        <v>-3534650</v>
      </c>
      <c r="F80" s="63"/>
      <c r="G80" s="26">
        <v>-3534650</v>
      </c>
      <c r="H80" s="10"/>
      <c r="I80" s="10"/>
      <c r="J80" s="10"/>
      <c r="K80" s="98"/>
      <c r="L80" s="86"/>
      <c r="M80" s="87"/>
      <c r="N80" s="86"/>
      <c r="O80" s="87"/>
      <c r="P80" s="86"/>
      <c r="Q80" s="87"/>
      <c r="R80" s="86"/>
      <c r="S80" s="87"/>
      <c r="T80" s="86"/>
      <c r="U80" s="87"/>
      <c r="V80" s="86"/>
      <c r="W80" s="87"/>
      <c r="X80" s="86"/>
      <c r="Y80" s="87"/>
      <c r="Z80" s="86"/>
      <c r="AA80" s="87"/>
      <c r="AB80" s="86"/>
      <c r="AC80" s="87"/>
      <c r="AD80" s="86"/>
      <c r="AE80" s="87"/>
      <c r="AF80" s="86"/>
      <c r="AG80" s="87"/>
      <c r="AH80" s="86"/>
      <c r="AI80" s="87"/>
      <c r="AJ80" s="86"/>
      <c r="AK80" s="87"/>
      <c r="AL80" s="86"/>
      <c r="AM80" s="87"/>
      <c r="AN80" s="86"/>
      <c r="AO80" s="87"/>
      <c r="AP80" s="86"/>
      <c r="AQ80" s="87"/>
      <c r="AR80" s="86"/>
      <c r="AS80" s="87"/>
      <c r="AT80" s="86"/>
      <c r="AU80" s="87"/>
      <c r="AV80" s="86"/>
      <c r="AW80" s="87"/>
      <c r="AX80" s="86"/>
      <c r="AY80" s="87"/>
      <c r="AZ80" s="86"/>
      <c r="BA80" s="87"/>
      <c r="BB80" s="86"/>
      <c r="BC80" s="87"/>
      <c r="BD80" s="86"/>
      <c r="BE80" s="87"/>
      <c r="BF80" s="86"/>
      <c r="BG80" s="87"/>
      <c r="BH80" s="86"/>
      <c r="BI80" s="87"/>
      <c r="BJ80" s="86"/>
      <c r="BK80" s="87"/>
      <c r="BL80" s="86"/>
      <c r="BM80" s="87"/>
      <c r="BN80" s="86"/>
      <c r="BO80" s="87"/>
      <c r="BP80" s="86"/>
      <c r="BQ80" s="87"/>
      <c r="BR80" s="86"/>
      <c r="BS80" s="87"/>
      <c r="BT80" s="86"/>
      <c r="BU80" s="87"/>
      <c r="BV80" s="86"/>
      <c r="BW80" s="87"/>
      <c r="BX80" s="86"/>
      <c r="BY80" s="87"/>
      <c r="BZ80" s="86"/>
      <c r="CA80" s="87"/>
      <c r="CB80" s="86"/>
      <c r="CC80" s="87"/>
      <c r="CD80" s="86"/>
      <c r="CE80" s="87"/>
      <c r="CF80" s="86"/>
      <c r="CG80" s="87"/>
      <c r="CH80" s="86"/>
      <c r="CI80" s="87"/>
      <c r="CJ80" s="86"/>
      <c r="CK80" s="87"/>
      <c r="CL80" s="86"/>
      <c r="CM80" s="87"/>
      <c r="CN80" s="86"/>
      <c r="CO80" s="87"/>
      <c r="CP80" s="86"/>
      <c r="CQ80" s="87"/>
      <c r="CR80" s="86"/>
      <c r="CS80" s="87"/>
      <c r="CT80" s="86"/>
      <c r="CU80" s="87"/>
      <c r="CV80" s="86"/>
      <c r="CW80" s="87"/>
      <c r="CX80" s="86"/>
      <c r="CY80" s="87"/>
      <c r="CZ80" s="86"/>
      <c r="DA80" s="87"/>
      <c r="DB80" s="86"/>
      <c r="DC80" s="87"/>
      <c r="DD80" s="86"/>
      <c r="DE80" s="87"/>
      <c r="DF80" s="86"/>
      <c r="DG80" s="87"/>
      <c r="DH80" s="86"/>
      <c r="DI80" s="87"/>
      <c r="DJ80" s="86"/>
      <c r="DK80" s="87"/>
      <c r="DL80" s="86"/>
      <c r="DM80" s="87"/>
      <c r="DN80" s="86"/>
      <c r="DO80" s="87"/>
      <c r="DP80" s="86"/>
      <c r="DQ80" s="87"/>
      <c r="DR80" s="86"/>
      <c r="DS80" s="87"/>
      <c r="DT80" s="86"/>
      <c r="DU80" s="87"/>
      <c r="DV80" s="86"/>
      <c r="DW80" s="87"/>
      <c r="DX80" s="86"/>
      <c r="DY80" s="87"/>
      <c r="DZ80" s="86"/>
      <c r="EA80" s="87"/>
      <c r="EB80" s="86"/>
      <c r="EC80" s="87"/>
      <c r="ED80" s="86"/>
      <c r="EE80" s="87"/>
      <c r="EF80" s="86"/>
      <c r="EG80" s="87"/>
      <c r="EH80" s="86"/>
      <c r="EI80" s="87"/>
      <c r="EJ80" s="86"/>
      <c r="EK80" s="87"/>
      <c r="EL80" s="86"/>
      <c r="EM80" s="87"/>
      <c r="EN80" s="86"/>
      <c r="EO80" s="87"/>
      <c r="EP80" s="86"/>
      <c r="EQ80" s="87"/>
      <c r="ER80" s="86"/>
      <c r="ES80" s="87"/>
      <c r="ET80" s="86"/>
      <c r="EU80" s="87"/>
      <c r="EV80" s="86"/>
      <c r="EW80" s="87"/>
      <c r="EX80" s="86"/>
      <c r="EY80" s="87"/>
      <c r="EZ80" s="86"/>
      <c r="FA80" s="87"/>
      <c r="FB80" s="86"/>
      <c r="FC80" s="87"/>
      <c r="FD80" s="86"/>
      <c r="FE80" s="87"/>
      <c r="FF80" s="86"/>
      <c r="FG80" s="87"/>
      <c r="FH80" s="86"/>
      <c r="FI80" s="87"/>
      <c r="FJ80" s="86"/>
      <c r="FK80" s="87"/>
      <c r="FL80" s="86"/>
      <c r="FM80" s="87"/>
      <c r="FN80" s="86"/>
      <c r="FO80" s="87"/>
      <c r="FP80" s="86"/>
      <c r="FQ80" s="87"/>
      <c r="FR80" s="86"/>
      <c r="FS80" s="87"/>
      <c r="FT80" s="86"/>
      <c r="FU80" s="87"/>
      <c r="FV80" s="86"/>
      <c r="FW80" s="87"/>
      <c r="FX80" s="86"/>
      <c r="FY80" s="87"/>
      <c r="FZ80" s="86"/>
      <c r="GA80" s="87"/>
      <c r="GB80" s="86"/>
      <c r="GC80" s="87"/>
      <c r="GD80" s="86"/>
      <c r="GE80" s="87"/>
      <c r="GF80" s="86"/>
      <c r="GG80" s="87"/>
      <c r="GH80" s="86"/>
      <c r="GI80" s="87"/>
      <c r="GJ80" s="86"/>
      <c r="GK80" s="87"/>
      <c r="GL80" s="86"/>
      <c r="GM80" s="87"/>
      <c r="GN80" s="86"/>
      <c r="GO80" s="87"/>
      <c r="GP80" s="86"/>
      <c r="GQ80" s="87"/>
      <c r="GR80" s="86"/>
      <c r="GS80" s="87"/>
      <c r="GT80" s="86"/>
      <c r="GU80" s="87"/>
      <c r="GV80" s="86"/>
      <c r="GW80" s="87"/>
      <c r="GX80" s="86"/>
      <c r="GY80" s="87"/>
      <c r="GZ80" s="86"/>
      <c r="HA80" s="87"/>
    </row>
    <row r="81" spans="1:209" s="47" customFormat="1" ht="48" customHeight="1" x14ac:dyDescent="0.45">
      <c r="A81" s="10" t="s">
        <v>171</v>
      </c>
      <c r="B81" s="143" t="s">
        <v>172</v>
      </c>
      <c r="C81" s="59" t="s">
        <v>173</v>
      </c>
      <c r="D81" s="11" t="s">
        <v>27</v>
      </c>
      <c r="E81" s="26">
        <f>E78+E80</f>
        <v>-1017733</v>
      </c>
      <c r="F81" s="26">
        <f>F15-F41</f>
        <v>0</v>
      </c>
      <c r="G81" s="26">
        <f>G78+G80</f>
        <v>-1017733</v>
      </c>
      <c r="H81" s="60"/>
      <c r="I81" s="60"/>
      <c r="J81" s="61"/>
      <c r="K81" s="62"/>
      <c r="Q81" s="58"/>
    </row>
    <row r="82" spans="1:209" s="64" customFormat="1" ht="43.5" customHeight="1" x14ac:dyDescent="0.2">
      <c r="A82" s="10" t="s">
        <v>174</v>
      </c>
      <c r="B82" s="144"/>
      <c r="C82" s="59" t="s">
        <v>175</v>
      </c>
      <c r="D82" s="11" t="s">
        <v>12</v>
      </c>
      <c r="E82" s="63">
        <f>E81/E13*100</f>
        <v>-0.81851263872985502</v>
      </c>
      <c r="F82" s="63"/>
      <c r="G82" s="63">
        <f>G81/G13*100</f>
        <v>-0.81851263872985502</v>
      </c>
      <c r="H82" s="10"/>
      <c r="I82" s="10"/>
      <c r="J82" s="10"/>
      <c r="K82" s="10"/>
      <c r="L82" s="141"/>
      <c r="M82" s="142"/>
      <c r="N82" s="141"/>
      <c r="O82" s="142"/>
      <c r="P82" s="141"/>
      <c r="Q82" s="142"/>
      <c r="R82" s="141"/>
      <c r="S82" s="142"/>
      <c r="T82" s="141"/>
      <c r="U82" s="142"/>
      <c r="V82" s="141"/>
      <c r="W82" s="142"/>
      <c r="X82" s="141"/>
      <c r="Y82" s="142"/>
      <c r="Z82" s="141"/>
      <c r="AA82" s="142"/>
      <c r="AB82" s="141"/>
      <c r="AC82" s="142"/>
      <c r="AD82" s="141"/>
      <c r="AE82" s="142"/>
      <c r="AF82" s="141"/>
      <c r="AG82" s="142"/>
      <c r="AH82" s="141"/>
      <c r="AI82" s="142"/>
      <c r="AJ82" s="141"/>
      <c r="AK82" s="142"/>
      <c r="AL82" s="141"/>
      <c r="AM82" s="142"/>
      <c r="AN82" s="141"/>
      <c r="AO82" s="142"/>
      <c r="AP82" s="141"/>
      <c r="AQ82" s="142"/>
      <c r="AR82" s="141"/>
      <c r="AS82" s="142"/>
      <c r="AT82" s="141"/>
      <c r="AU82" s="142"/>
      <c r="AV82" s="141"/>
      <c r="AW82" s="142"/>
      <c r="AX82" s="141"/>
      <c r="AY82" s="142"/>
      <c r="AZ82" s="141"/>
      <c r="BA82" s="142"/>
      <c r="BB82" s="141"/>
      <c r="BC82" s="142"/>
      <c r="BD82" s="141"/>
      <c r="BE82" s="142"/>
      <c r="BF82" s="141"/>
      <c r="BG82" s="142"/>
      <c r="BH82" s="141"/>
      <c r="BI82" s="142"/>
      <c r="BJ82" s="141"/>
      <c r="BK82" s="142"/>
      <c r="BL82" s="141"/>
      <c r="BM82" s="142"/>
      <c r="BN82" s="141"/>
      <c r="BO82" s="142"/>
      <c r="BP82" s="141"/>
      <c r="BQ82" s="142"/>
      <c r="BR82" s="141"/>
      <c r="BS82" s="142"/>
      <c r="BT82" s="141"/>
      <c r="BU82" s="142"/>
      <c r="BV82" s="141"/>
      <c r="BW82" s="142"/>
      <c r="BX82" s="141"/>
      <c r="BY82" s="142"/>
      <c r="BZ82" s="141"/>
      <c r="CA82" s="142"/>
      <c r="CB82" s="141"/>
      <c r="CC82" s="142"/>
      <c r="CD82" s="141"/>
      <c r="CE82" s="142"/>
      <c r="CF82" s="141"/>
      <c r="CG82" s="142"/>
      <c r="CH82" s="141"/>
      <c r="CI82" s="142"/>
      <c r="CJ82" s="141"/>
      <c r="CK82" s="142"/>
      <c r="CL82" s="141"/>
      <c r="CM82" s="142"/>
      <c r="CN82" s="141"/>
      <c r="CO82" s="142"/>
      <c r="CP82" s="141"/>
      <c r="CQ82" s="142"/>
      <c r="CR82" s="141"/>
      <c r="CS82" s="142"/>
      <c r="CT82" s="141"/>
      <c r="CU82" s="142"/>
      <c r="CV82" s="141"/>
      <c r="CW82" s="142"/>
      <c r="CX82" s="141"/>
      <c r="CY82" s="142"/>
      <c r="CZ82" s="141"/>
      <c r="DA82" s="142"/>
      <c r="DB82" s="141"/>
      <c r="DC82" s="142"/>
      <c r="DD82" s="141"/>
      <c r="DE82" s="142"/>
      <c r="DF82" s="141"/>
      <c r="DG82" s="142"/>
      <c r="DH82" s="141"/>
      <c r="DI82" s="142"/>
      <c r="DJ82" s="141"/>
      <c r="DK82" s="142"/>
      <c r="DL82" s="141"/>
      <c r="DM82" s="142"/>
      <c r="DN82" s="141"/>
      <c r="DO82" s="142"/>
      <c r="DP82" s="141"/>
      <c r="DQ82" s="142"/>
      <c r="DR82" s="141"/>
      <c r="DS82" s="142"/>
      <c r="DT82" s="141"/>
      <c r="DU82" s="142"/>
      <c r="DV82" s="141"/>
      <c r="DW82" s="142"/>
      <c r="DX82" s="141"/>
      <c r="DY82" s="142"/>
      <c r="DZ82" s="141"/>
      <c r="EA82" s="142"/>
      <c r="EB82" s="141"/>
      <c r="EC82" s="142"/>
      <c r="ED82" s="141"/>
      <c r="EE82" s="142"/>
      <c r="EF82" s="141"/>
      <c r="EG82" s="142"/>
      <c r="EH82" s="141"/>
      <c r="EI82" s="142"/>
      <c r="EJ82" s="141"/>
      <c r="EK82" s="142"/>
      <c r="EL82" s="141"/>
      <c r="EM82" s="142"/>
      <c r="EN82" s="141"/>
      <c r="EO82" s="142"/>
      <c r="EP82" s="141"/>
      <c r="EQ82" s="142"/>
      <c r="ER82" s="141"/>
      <c r="ES82" s="142"/>
      <c r="ET82" s="141"/>
      <c r="EU82" s="142"/>
      <c r="EV82" s="141"/>
      <c r="EW82" s="142"/>
      <c r="EX82" s="141"/>
      <c r="EY82" s="142"/>
      <c r="EZ82" s="141"/>
      <c r="FA82" s="142"/>
      <c r="FB82" s="141"/>
      <c r="FC82" s="142"/>
      <c r="FD82" s="141"/>
      <c r="FE82" s="142"/>
      <c r="FF82" s="141"/>
      <c r="FG82" s="142"/>
      <c r="FH82" s="141"/>
      <c r="FI82" s="142"/>
      <c r="FJ82" s="141"/>
      <c r="FK82" s="142"/>
      <c r="FL82" s="141"/>
      <c r="FM82" s="142"/>
      <c r="FN82" s="141"/>
      <c r="FO82" s="142"/>
      <c r="FP82" s="141"/>
      <c r="FQ82" s="142"/>
      <c r="FR82" s="141"/>
      <c r="FS82" s="142"/>
      <c r="FT82" s="141"/>
      <c r="FU82" s="142"/>
      <c r="FV82" s="141"/>
      <c r="FW82" s="142"/>
      <c r="FX82" s="141"/>
      <c r="FY82" s="142"/>
      <c r="FZ82" s="141"/>
      <c r="GA82" s="142"/>
      <c r="GB82" s="141"/>
      <c r="GC82" s="142"/>
      <c r="GD82" s="141"/>
      <c r="GE82" s="142"/>
      <c r="GF82" s="141"/>
      <c r="GG82" s="142"/>
      <c r="GH82" s="141"/>
      <c r="GI82" s="142"/>
      <c r="GJ82" s="141"/>
      <c r="GK82" s="142"/>
      <c r="GL82" s="141"/>
      <c r="GM82" s="142"/>
      <c r="GN82" s="141"/>
      <c r="GO82" s="142"/>
      <c r="GP82" s="141"/>
      <c r="GQ82" s="142"/>
      <c r="GR82" s="141"/>
      <c r="GS82" s="142"/>
      <c r="GT82" s="141"/>
      <c r="GU82" s="142"/>
      <c r="GV82" s="141"/>
      <c r="GW82" s="142"/>
      <c r="GX82" s="141"/>
      <c r="GY82" s="142"/>
      <c r="GZ82" s="141"/>
      <c r="HA82" s="142"/>
    </row>
    <row r="83" spans="1:209" s="47" customFormat="1" ht="48" customHeight="1" x14ac:dyDescent="0.45">
      <c r="A83" s="10" t="s">
        <v>176</v>
      </c>
      <c r="B83" s="143" t="s">
        <v>149</v>
      </c>
      <c r="C83" s="59" t="s">
        <v>173</v>
      </c>
      <c r="D83" s="11" t="s">
        <v>27</v>
      </c>
      <c r="E83" s="26">
        <v>0</v>
      </c>
      <c r="F83" s="26">
        <f>F17-F43</f>
        <v>0</v>
      </c>
      <c r="G83" s="26">
        <v>0</v>
      </c>
      <c r="H83" s="60"/>
      <c r="I83" s="60"/>
      <c r="J83" s="61"/>
      <c r="K83" s="62"/>
      <c r="Q83" s="58"/>
    </row>
    <row r="84" spans="1:209" s="64" customFormat="1" ht="43.5" customHeight="1" x14ac:dyDescent="0.2">
      <c r="A84" s="10" t="s">
        <v>177</v>
      </c>
      <c r="B84" s="144"/>
      <c r="C84" s="59" t="s">
        <v>175</v>
      </c>
      <c r="D84" s="11" t="s">
        <v>12</v>
      </c>
      <c r="E84" s="63">
        <f>E83/E15*100</f>
        <v>0</v>
      </c>
      <c r="F84" s="63"/>
      <c r="G84" s="63">
        <f>G83/G15*100</f>
        <v>0</v>
      </c>
      <c r="H84" s="10"/>
      <c r="I84" s="10"/>
      <c r="J84" s="10"/>
      <c r="K84" s="10"/>
      <c r="L84" s="141"/>
      <c r="M84" s="142"/>
      <c r="N84" s="141"/>
      <c r="O84" s="142"/>
      <c r="P84" s="141"/>
      <c r="Q84" s="142"/>
      <c r="R84" s="141"/>
      <c r="S84" s="142"/>
      <c r="T84" s="141"/>
      <c r="U84" s="142"/>
      <c r="V84" s="141"/>
      <c r="W84" s="142"/>
      <c r="X84" s="141"/>
      <c r="Y84" s="142"/>
      <c r="Z84" s="141"/>
      <c r="AA84" s="142"/>
      <c r="AB84" s="141"/>
      <c r="AC84" s="142"/>
      <c r="AD84" s="141"/>
      <c r="AE84" s="142"/>
      <c r="AF84" s="141"/>
      <c r="AG84" s="142"/>
      <c r="AH84" s="141"/>
      <c r="AI84" s="142"/>
      <c r="AJ84" s="141"/>
      <c r="AK84" s="142"/>
      <c r="AL84" s="141"/>
      <c r="AM84" s="142"/>
      <c r="AN84" s="141"/>
      <c r="AO84" s="142"/>
      <c r="AP84" s="141"/>
      <c r="AQ84" s="142"/>
      <c r="AR84" s="141"/>
      <c r="AS84" s="142"/>
      <c r="AT84" s="141"/>
      <c r="AU84" s="142"/>
      <c r="AV84" s="141"/>
      <c r="AW84" s="142"/>
      <c r="AX84" s="141"/>
      <c r="AY84" s="142"/>
      <c r="AZ84" s="141"/>
      <c r="BA84" s="142"/>
      <c r="BB84" s="141"/>
      <c r="BC84" s="142"/>
      <c r="BD84" s="141"/>
      <c r="BE84" s="142"/>
      <c r="BF84" s="141"/>
      <c r="BG84" s="142"/>
      <c r="BH84" s="141"/>
      <c r="BI84" s="142"/>
      <c r="BJ84" s="141"/>
      <c r="BK84" s="142"/>
      <c r="BL84" s="141"/>
      <c r="BM84" s="142"/>
      <c r="BN84" s="141"/>
      <c r="BO84" s="142"/>
      <c r="BP84" s="141"/>
      <c r="BQ84" s="142"/>
      <c r="BR84" s="141"/>
      <c r="BS84" s="142"/>
      <c r="BT84" s="141"/>
      <c r="BU84" s="142"/>
      <c r="BV84" s="141"/>
      <c r="BW84" s="142"/>
      <c r="BX84" s="141"/>
      <c r="BY84" s="142"/>
      <c r="BZ84" s="141"/>
      <c r="CA84" s="142"/>
      <c r="CB84" s="141"/>
      <c r="CC84" s="142"/>
      <c r="CD84" s="141"/>
      <c r="CE84" s="142"/>
      <c r="CF84" s="141"/>
      <c r="CG84" s="142"/>
      <c r="CH84" s="141"/>
      <c r="CI84" s="142"/>
      <c r="CJ84" s="141"/>
      <c r="CK84" s="142"/>
      <c r="CL84" s="141"/>
      <c r="CM84" s="142"/>
      <c r="CN84" s="141"/>
      <c r="CO84" s="142"/>
      <c r="CP84" s="141"/>
      <c r="CQ84" s="142"/>
      <c r="CR84" s="141"/>
      <c r="CS84" s="142"/>
      <c r="CT84" s="141"/>
      <c r="CU84" s="142"/>
      <c r="CV84" s="141"/>
      <c r="CW84" s="142"/>
      <c r="CX84" s="141"/>
      <c r="CY84" s="142"/>
      <c r="CZ84" s="141"/>
      <c r="DA84" s="142"/>
      <c r="DB84" s="141"/>
      <c r="DC84" s="142"/>
      <c r="DD84" s="141"/>
      <c r="DE84" s="142"/>
      <c r="DF84" s="141"/>
      <c r="DG84" s="142"/>
      <c r="DH84" s="141"/>
      <c r="DI84" s="142"/>
      <c r="DJ84" s="141"/>
      <c r="DK84" s="142"/>
      <c r="DL84" s="141"/>
      <c r="DM84" s="142"/>
      <c r="DN84" s="141"/>
      <c r="DO84" s="142"/>
      <c r="DP84" s="141"/>
      <c r="DQ84" s="142"/>
      <c r="DR84" s="141"/>
      <c r="DS84" s="142"/>
      <c r="DT84" s="141"/>
      <c r="DU84" s="142"/>
      <c r="DV84" s="141"/>
      <c r="DW84" s="142"/>
      <c r="DX84" s="141"/>
      <c r="DY84" s="142"/>
      <c r="DZ84" s="141"/>
      <c r="EA84" s="142"/>
      <c r="EB84" s="141"/>
      <c r="EC84" s="142"/>
      <c r="ED84" s="141"/>
      <c r="EE84" s="142"/>
      <c r="EF84" s="141"/>
      <c r="EG84" s="142"/>
      <c r="EH84" s="141"/>
      <c r="EI84" s="142"/>
      <c r="EJ84" s="141"/>
      <c r="EK84" s="142"/>
      <c r="EL84" s="141"/>
      <c r="EM84" s="142"/>
      <c r="EN84" s="141"/>
      <c r="EO84" s="142"/>
      <c r="EP84" s="141"/>
      <c r="EQ84" s="142"/>
      <c r="ER84" s="141"/>
      <c r="ES84" s="142"/>
      <c r="ET84" s="141"/>
      <c r="EU84" s="142"/>
      <c r="EV84" s="141"/>
      <c r="EW84" s="142"/>
      <c r="EX84" s="141"/>
      <c r="EY84" s="142"/>
      <c r="EZ84" s="141"/>
      <c r="FA84" s="142"/>
      <c r="FB84" s="141"/>
      <c r="FC84" s="142"/>
      <c r="FD84" s="141"/>
      <c r="FE84" s="142"/>
      <c r="FF84" s="141"/>
      <c r="FG84" s="142"/>
      <c r="FH84" s="141"/>
      <c r="FI84" s="142"/>
      <c r="FJ84" s="141"/>
      <c r="FK84" s="142"/>
      <c r="FL84" s="141"/>
      <c r="FM84" s="142"/>
      <c r="FN84" s="141"/>
      <c r="FO84" s="142"/>
      <c r="FP84" s="141"/>
      <c r="FQ84" s="142"/>
      <c r="FR84" s="141"/>
      <c r="FS84" s="142"/>
      <c r="FT84" s="141"/>
      <c r="FU84" s="142"/>
      <c r="FV84" s="141"/>
      <c r="FW84" s="142"/>
      <c r="FX84" s="141"/>
      <c r="FY84" s="142"/>
      <c r="FZ84" s="141"/>
      <c r="GA84" s="142"/>
      <c r="GB84" s="141"/>
      <c r="GC84" s="142"/>
      <c r="GD84" s="141"/>
      <c r="GE84" s="142"/>
      <c r="GF84" s="141"/>
      <c r="GG84" s="142"/>
      <c r="GH84" s="141"/>
      <c r="GI84" s="142"/>
      <c r="GJ84" s="141"/>
      <c r="GK84" s="142"/>
      <c r="GL84" s="141"/>
      <c r="GM84" s="142"/>
      <c r="GN84" s="141"/>
      <c r="GO84" s="142"/>
      <c r="GP84" s="141"/>
      <c r="GQ84" s="142"/>
      <c r="GR84" s="141"/>
      <c r="GS84" s="142"/>
      <c r="GT84" s="141"/>
      <c r="GU84" s="142"/>
      <c r="GV84" s="141"/>
      <c r="GW84" s="142"/>
      <c r="GX84" s="141"/>
      <c r="GY84" s="142"/>
      <c r="GZ84" s="141"/>
      <c r="HA84" s="142"/>
    </row>
    <row r="85" spans="1:209" s="13" customFormat="1" ht="56.25" customHeight="1" x14ac:dyDescent="0.2">
      <c r="A85" s="15" t="s">
        <v>178</v>
      </c>
      <c r="B85" s="138" t="s">
        <v>151</v>
      </c>
      <c r="C85" s="139"/>
      <c r="D85" s="16" t="s">
        <v>27</v>
      </c>
      <c r="E85" s="52">
        <f>E39-E74-E48-E59</f>
        <v>121455506</v>
      </c>
      <c r="F85" s="52"/>
      <c r="G85" s="52">
        <f>G39-G74-G48-G59</f>
        <v>121455506</v>
      </c>
      <c r="H85" s="65"/>
      <c r="I85" s="65"/>
      <c r="J85" s="52"/>
      <c r="K85" s="52"/>
    </row>
    <row r="86" spans="1:209" s="47" customFormat="1" ht="44.25" customHeight="1" x14ac:dyDescent="0.2">
      <c r="A86" s="66" t="s">
        <v>179</v>
      </c>
      <c r="B86" s="67"/>
      <c r="C86" s="67"/>
      <c r="D86" s="68"/>
      <c r="E86" s="69"/>
      <c r="F86" s="70"/>
      <c r="G86" s="71"/>
      <c r="H86" s="70"/>
      <c r="I86" s="70"/>
      <c r="J86" s="71"/>
      <c r="K86" s="71"/>
    </row>
    <row r="87" spans="1:209" s="47" customFormat="1" ht="44.25" customHeight="1" x14ac:dyDescent="0.2">
      <c r="A87" s="66"/>
      <c r="B87" s="67"/>
      <c r="C87" s="67"/>
      <c r="D87" s="68"/>
      <c r="E87" s="69"/>
      <c r="F87" s="70"/>
      <c r="G87" s="71"/>
      <c r="H87" s="70"/>
      <c r="I87" s="70"/>
      <c r="J87" s="71"/>
      <c r="K87" s="71"/>
    </row>
    <row r="88" spans="1:209" s="4" customFormat="1" ht="30" x14ac:dyDescent="0.4">
      <c r="A88" s="72" t="s">
        <v>153</v>
      </c>
      <c r="B88" s="72"/>
      <c r="C88" s="72"/>
      <c r="D88" s="72" t="s">
        <v>154</v>
      </c>
      <c r="E88" s="72"/>
      <c r="F88" s="72"/>
      <c r="G88" s="72"/>
      <c r="H88" s="72"/>
      <c r="I88" s="72" t="s">
        <v>155</v>
      </c>
      <c r="J88" s="72"/>
      <c r="K88" s="72"/>
    </row>
    <row r="89" spans="1:209" s="4" customFormat="1" ht="30.75" x14ac:dyDescent="0.4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</row>
    <row r="90" spans="1:209" s="76" customFormat="1" ht="40.5" x14ac:dyDescent="0.55000000000000004">
      <c r="A90" s="74" t="s">
        <v>156</v>
      </c>
      <c r="B90" s="75"/>
      <c r="C90" s="75"/>
      <c r="D90" s="74" t="s">
        <v>157</v>
      </c>
      <c r="E90" s="75"/>
      <c r="F90" s="75"/>
      <c r="G90" s="75"/>
      <c r="H90" s="75"/>
      <c r="I90" s="74" t="s">
        <v>158</v>
      </c>
      <c r="J90" s="75"/>
      <c r="K90" s="75"/>
    </row>
    <row r="91" spans="1:209" s="76" customFormat="1" ht="40.5" x14ac:dyDescent="0.55000000000000004">
      <c r="A91" s="75"/>
      <c r="B91" s="75"/>
      <c r="C91" s="75"/>
      <c r="D91" s="75"/>
      <c r="E91" s="75"/>
      <c r="F91" s="75"/>
      <c r="G91" s="75"/>
      <c r="H91" s="75"/>
      <c r="I91" s="74" t="s">
        <v>14</v>
      </c>
      <c r="J91" s="75"/>
      <c r="K91" s="75"/>
    </row>
    <row r="92" spans="1:209" s="76" customFormat="1" ht="40.5" x14ac:dyDescent="0.55000000000000004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</row>
    <row r="93" spans="1:209" s="4" customFormat="1" ht="39" customHeight="1" x14ac:dyDescent="0.5">
      <c r="A93" s="140"/>
      <c r="B93" s="140"/>
      <c r="C93" s="140"/>
      <c r="D93" s="73" t="s">
        <v>159</v>
      </c>
      <c r="E93" s="73"/>
      <c r="F93" s="73"/>
      <c r="G93" s="73"/>
      <c r="H93" s="73"/>
      <c r="I93" s="73"/>
      <c r="J93" s="73"/>
      <c r="K93" s="73"/>
    </row>
    <row r="94" spans="1:209" s="4" customFormat="1" ht="35.25" x14ac:dyDescent="0.5">
      <c r="A94" s="77"/>
      <c r="B94" s="78"/>
      <c r="C94" s="78"/>
      <c r="D94" s="73" t="s">
        <v>160</v>
      </c>
      <c r="E94" s="73"/>
      <c r="F94" s="73"/>
      <c r="G94" s="73"/>
      <c r="H94" s="73"/>
      <c r="I94" s="74" t="s">
        <v>161</v>
      </c>
      <c r="J94" s="73"/>
      <c r="K94" s="73"/>
    </row>
    <row r="95" spans="1:209" s="4" customFormat="1" ht="30.75" x14ac:dyDescent="0.45">
      <c r="A95" s="79"/>
      <c r="B95" s="73"/>
      <c r="C95" s="73"/>
      <c r="D95" s="73"/>
      <c r="E95" s="73"/>
      <c r="F95" s="73"/>
      <c r="G95" s="73"/>
      <c r="H95" s="73"/>
      <c r="I95" s="73"/>
      <c r="J95" s="73"/>
      <c r="K95" s="73"/>
    </row>
    <row r="96" spans="1:209" s="4" customFormat="1" ht="30.75" x14ac:dyDescent="0.45">
      <c r="A96" s="80" t="s">
        <v>162</v>
      </c>
      <c r="B96" s="73"/>
      <c r="C96" s="80"/>
      <c r="D96" s="73"/>
      <c r="E96" s="80" t="s">
        <v>162</v>
      </c>
      <c r="F96" s="73"/>
      <c r="G96" s="73"/>
      <c r="H96" s="73"/>
      <c r="I96" s="73"/>
      <c r="J96" s="80" t="s">
        <v>162</v>
      </c>
      <c r="K96" s="73"/>
    </row>
    <row r="97" spans="1:11" s="4" customFormat="1" ht="23.25" x14ac:dyDescent="0.35">
      <c r="A97" s="81"/>
      <c r="B97" s="81"/>
      <c r="C97" s="82"/>
      <c r="D97" s="82"/>
      <c r="E97" s="82"/>
      <c r="F97" s="82"/>
      <c r="G97" s="82"/>
      <c r="H97" s="82"/>
      <c r="I97" s="82"/>
      <c r="J97" s="82"/>
      <c r="K97" s="82"/>
    </row>
    <row r="98" spans="1:11" s="4" customFormat="1" ht="23.25" x14ac:dyDescent="0.35">
      <c r="A98" s="81"/>
      <c r="B98" s="81"/>
      <c r="C98" s="83"/>
      <c r="D98" s="82"/>
      <c r="E98" s="82"/>
      <c r="F98" s="82"/>
      <c r="G98" s="82"/>
      <c r="H98" s="82"/>
      <c r="I98" s="82"/>
      <c r="J98" s="82"/>
      <c r="K98" s="82"/>
    </row>
    <row r="99" spans="1:11" s="4" customFormat="1" ht="15.75" x14ac:dyDescent="0.25">
      <c r="A99" s="84"/>
      <c r="B99" s="84"/>
      <c r="F99" s="85"/>
      <c r="G99" s="85"/>
      <c r="H99" s="85"/>
      <c r="I99" s="85"/>
      <c r="J99" s="85"/>
      <c r="K99" s="85"/>
    </row>
    <row r="100" spans="1:11" s="4" customFormat="1" ht="15.75" x14ac:dyDescent="0.25">
      <c r="A100" s="84"/>
      <c r="B100" s="84"/>
      <c r="F100" s="85"/>
      <c r="G100" s="85"/>
      <c r="H100" s="85"/>
      <c r="I100" s="85"/>
      <c r="J100" s="85"/>
      <c r="K100" s="85"/>
    </row>
    <row r="101" spans="1:11" s="4" customFormat="1" ht="15.75" x14ac:dyDescent="0.25">
      <c r="A101" s="84"/>
      <c r="B101" s="84"/>
      <c r="F101" s="85"/>
      <c r="G101" s="85"/>
      <c r="H101" s="85"/>
      <c r="I101" s="179"/>
      <c r="J101" s="180"/>
      <c r="K101" s="85"/>
    </row>
    <row r="102" spans="1:11" s="4" customFormat="1" ht="15.75" x14ac:dyDescent="0.25">
      <c r="A102" s="84"/>
      <c r="B102" s="84"/>
      <c r="F102" s="85"/>
      <c r="G102" s="85"/>
      <c r="H102" s="85"/>
      <c r="I102" s="85"/>
      <c r="J102" s="85"/>
      <c r="K102" s="85"/>
    </row>
    <row r="103" spans="1:11" s="4" customFormat="1" ht="15.75" x14ac:dyDescent="0.25">
      <c r="A103" s="84"/>
      <c r="B103" s="84"/>
      <c r="C103" s="85"/>
      <c r="D103" s="85"/>
      <c r="E103" s="85"/>
      <c r="F103" s="85"/>
      <c r="G103" s="85"/>
      <c r="H103" s="85"/>
      <c r="I103" s="85"/>
      <c r="J103" s="85"/>
      <c r="K103" s="85"/>
    </row>
    <row r="104" spans="1:11" s="4" customFormat="1" ht="15.75" x14ac:dyDescent="0.25">
      <c r="A104" s="84"/>
      <c r="B104" s="84"/>
      <c r="C104" s="85"/>
      <c r="D104" s="85"/>
      <c r="E104" s="85"/>
      <c r="F104" s="85"/>
      <c r="G104" s="85"/>
      <c r="H104" s="85"/>
      <c r="I104" s="85"/>
      <c r="J104" s="85"/>
      <c r="K104" s="85"/>
    </row>
    <row r="105" spans="1:11" s="4" customFormat="1" ht="15.75" x14ac:dyDescent="0.25">
      <c r="A105" s="84"/>
      <c r="B105" s="84"/>
      <c r="C105" s="85"/>
      <c r="D105" s="85"/>
      <c r="E105" s="85"/>
      <c r="F105" s="85"/>
      <c r="G105" s="85"/>
      <c r="H105" s="85"/>
      <c r="I105" s="85"/>
      <c r="J105" s="85"/>
      <c r="K105" s="85"/>
    </row>
    <row r="106" spans="1:11" s="4" customFormat="1" ht="15.75" x14ac:dyDescent="0.25">
      <c r="A106" s="84"/>
      <c r="B106" s="84"/>
      <c r="C106" s="85"/>
      <c r="D106" s="85"/>
      <c r="E106" s="85"/>
      <c r="F106" s="85"/>
      <c r="G106" s="85"/>
      <c r="H106" s="85"/>
      <c r="I106" s="85"/>
      <c r="J106" s="85"/>
      <c r="K106" s="85"/>
    </row>
    <row r="107" spans="1:11" s="4" customFormat="1" ht="15.75" x14ac:dyDescent="0.25">
      <c r="A107" s="84"/>
      <c r="B107" s="84"/>
      <c r="C107" s="85"/>
      <c r="D107" s="85"/>
      <c r="E107" s="85"/>
      <c r="F107" s="85"/>
      <c r="G107" s="85"/>
      <c r="H107" s="85"/>
      <c r="I107" s="85"/>
      <c r="J107" s="85"/>
      <c r="K107" s="85"/>
    </row>
    <row r="108" spans="1:11" s="4" customFormat="1" ht="15.75" x14ac:dyDescent="0.25">
      <c r="A108" s="84"/>
      <c r="B108" s="84"/>
      <c r="C108" s="85"/>
      <c r="D108" s="85"/>
      <c r="E108" s="85"/>
      <c r="F108" s="85"/>
      <c r="G108" s="85"/>
      <c r="H108" s="85"/>
      <c r="I108" s="85"/>
      <c r="J108" s="85"/>
      <c r="K108" s="85"/>
    </row>
    <row r="109" spans="1:11" s="4" customFormat="1" ht="15.75" x14ac:dyDescent="0.25">
      <c r="A109" s="84"/>
      <c r="B109" s="84"/>
      <c r="C109" s="85"/>
      <c r="D109" s="85"/>
      <c r="E109" s="85"/>
      <c r="F109" s="85"/>
      <c r="G109" s="85"/>
      <c r="H109" s="85"/>
      <c r="I109" s="85"/>
      <c r="J109" s="85"/>
      <c r="K109" s="85"/>
    </row>
    <row r="110" spans="1:11" s="4" customFormat="1" ht="15.75" x14ac:dyDescent="0.25">
      <c r="A110" s="84"/>
      <c r="B110" s="84"/>
      <c r="C110" s="85"/>
      <c r="D110" s="85"/>
      <c r="E110" s="85"/>
      <c r="F110" s="85"/>
      <c r="G110" s="85"/>
      <c r="H110" s="85"/>
      <c r="I110" s="85"/>
      <c r="J110" s="85"/>
      <c r="K110" s="85"/>
    </row>
    <row r="111" spans="1:11" s="4" customFormat="1" ht="15.75" x14ac:dyDescent="0.25">
      <c r="A111" s="84"/>
      <c r="B111" s="84"/>
      <c r="C111" s="85"/>
      <c r="D111" s="85"/>
      <c r="E111" s="85"/>
      <c r="F111" s="85"/>
      <c r="G111" s="85"/>
      <c r="H111" s="85"/>
      <c r="I111" s="85"/>
      <c r="J111" s="85"/>
      <c r="K111" s="85"/>
    </row>
    <row r="112" spans="1:11" s="4" customFormat="1" ht="15.75" x14ac:dyDescent="0.25">
      <c r="A112" s="84"/>
      <c r="B112" s="84"/>
      <c r="C112" s="85"/>
      <c r="D112" s="85"/>
      <c r="E112" s="85"/>
      <c r="F112" s="85"/>
      <c r="G112" s="85"/>
      <c r="H112" s="85"/>
      <c r="I112" s="85"/>
      <c r="J112" s="85"/>
      <c r="K112" s="85"/>
    </row>
    <row r="113" spans="1:10" s="4" customFormat="1" ht="12.75" x14ac:dyDescent="0.2">
      <c r="A113" s="84"/>
      <c r="B113" s="84"/>
    </row>
    <row r="114" spans="1:10" s="4" customFormat="1" ht="12.75" x14ac:dyDescent="0.2">
      <c r="A114" s="84"/>
      <c r="B114" s="84"/>
    </row>
    <row r="115" spans="1:10" s="4" customFormat="1" ht="12.75" x14ac:dyDescent="0.2">
      <c r="A115" s="84"/>
      <c r="B115" s="84"/>
    </row>
    <row r="116" spans="1:10" s="4" customFormat="1" ht="12.75" x14ac:dyDescent="0.2">
      <c r="A116" s="84"/>
      <c r="B116" s="84"/>
      <c r="J116" s="99"/>
    </row>
    <row r="117" spans="1:10" s="4" customFormat="1" ht="12.75" x14ac:dyDescent="0.2">
      <c r="A117" s="84"/>
      <c r="B117" s="84"/>
    </row>
    <row r="118" spans="1:10" s="4" customFormat="1" ht="12.75" x14ac:dyDescent="0.2">
      <c r="A118" s="84"/>
      <c r="B118" s="84"/>
    </row>
    <row r="119" spans="1:10" s="4" customFormat="1" ht="12.75" x14ac:dyDescent="0.2">
      <c r="A119" s="84"/>
      <c r="B119" s="84"/>
    </row>
    <row r="120" spans="1:10" s="4" customFormat="1" ht="12.75" x14ac:dyDescent="0.2">
      <c r="A120" s="84"/>
      <c r="B120" s="84"/>
    </row>
    <row r="121" spans="1:10" s="4" customFormat="1" ht="12.75" x14ac:dyDescent="0.2">
      <c r="A121" s="84"/>
      <c r="B121" s="84"/>
    </row>
    <row r="122" spans="1:10" s="4" customFormat="1" ht="12.75" x14ac:dyDescent="0.2">
      <c r="A122" s="84"/>
      <c r="B122" s="84"/>
    </row>
    <row r="123" spans="1:10" s="4" customFormat="1" ht="12.75" x14ac:dyDescent="0.2">
      <c r="A123" s="84"/>
      <c r="B123" s="84"/>
    </row>
    <row r="124" spans="1:10" s="4" customFormat="1" ht="12.75" x14ac:dyDescent="0.2">
      <c r="A124" s="84"/>
      <c r="B124" s="84"/>
    </row>
    <row r="125" spans="1:10" s="4" customFormat="1" ht="12.75" x14ac:dyDescent="0.2">
      <c r="A125" s="84"/>
      <c r="B125" s="84"/>
    </row>
    <row r="126" spans="1:10" s="4" customFormat="1" ht="12.75" x14ac:dyDescent="0.2">
      <c r="A126" s="84"/>
      <c r="B126" s="84"/>
    </row>
    <row r="127" spans="1:10" s="4" customFormat="1" ht="12.75" x14ac:dyDescent="0.2">
      <c r="A127" s="84"/>
      <c r="B127" s="84"/>
    </row>
    <row r="128" spans="1:10" s="4" customFormat="1" ht="12.75" x14ac:dyDescent="0.2">
      <c r="A128" s="84"/>
      <c r="B128" s="84"/>
    </row>
    <row r="129" spans="1:2" s="4" customFormat="1" ht="12.75" x14ac:dyDescent="0.2">
      <c r="A129" s="84"/>
      <c r="B129" s="84"/>
    </row>
    <row r="130" spans="1:2" s="4" customFormat="1" ht="12.75" x14ac:dyDescent="0.2">
      <c r="A130" s="84"/>
      <c r="B130" s="84"/>
    </row>
    <row r="131" spans="1:2" s="4" customFormat="1" ht="12.75" x14ac:dyDescent="0.2">
      <c r="A131" s="84"/>
      <c r="B131" s="84"/>
    </row>
    <row r="132" spans="1:2" s="4" customFormat="1" ht="12.75" x14ac:dyDescent="0.2">
      <c r="A132" s="84"/>
      <c r="B132" s="84"/>
    </row>
    <row r="133" spans="1:2" s="4" customFormat="1" ht="12.75" x14ac:dyDescent="0.2">
      <c r="A133" s="84"/>
      <c r="B133" s="84"/>
    </row>
    <row r="134" spans="1:2" s="4" customFormat="1" ht="12.75" x14ac:dyDescent="0.2">
      <c r="A134" s="84"/>
      <c r="B134" s="84"/>
    </row>
    <row r="135" spans="1:2" s="4" customFormat="1" ht="12.75" x14ac:dyDescent="0.2">
      <c r="A135" s="84"/>
      <c r="B135" s="84"/>
    </row>
    <row r="136" spans="1:2" s="4" customFormat="1" ht="12.75" x14ac:dyDescent="0.2">
      <c r="A136" s="84"/>
      <c r="B136" s="84"/>
    </row>
    <row r="137" spans="1:2" s="4" customFormat="1" ht="12.75" x14ac:dyDescent="0.2">
      <c r="A137" s="84"/>
      <c r="B137" s="84"/>
    </row>
    <row r="138" spans="1:2" s="4" customFormat="1" ht="12.75" x14ac:dyDescent="0.2">
      <c r="A138" s="84"/>
      <c r="B138" s="84"/>
    </row>
    <row r="139" spans="1:2" s="4" customFormat="1" ht="12.75" x14ac:dyDescent="0.2">
      <c r="A139" s="84"/>
      <c r="B139" s="84"/>
    </row>
    <row r="140" spans="1:2" s="4" customFormat="1" ht="12.75" x14ac:dyDescent="0.2">
      <c r="A140" s="84"/>
      <c r="B140" s="84"/>
    </row>
    <row r="141" spans="1:2" s="4" customFormat="1" ht="12.75" x14ac:dyDescent="0.2">
      <c r="A141" s="84"/>
      <c r="B141" s="84"/>
    </row>
    <row r="142" spans="1:2" s="4" customFormat="1" ht="12.75" x14ac:dyDescent="0.2">
      <c r="A142" s="84"/>
      <c r="B142" s="84"/>
    </row>
    <row r="143" spans="1:2" s="4" customFormat="1" ht="12.75" x14ac:dyDescent="0.2">
      <c r="A143" s="84"/>
      <c r="B143" s="84"/>
    </row>
    <row r="144" spans="1:2" s="4" customFormat="1" ht="12.75" x14ac:dyDescent="0.2">
      <c r="A144" s="84"/>
      <c r="B144" s="84"/>
    </row>
    <row r="145" spans="1:2" s="4" customFormat="1" ht="12.75" x14ac:dyDescent="0.2">
      <c r="A145" s="84"/>
      <c r="B145" s="84"/>
    </row>
    <row r="146" spans="1:2" s="4" customFormat="1" ht="12.75" x14ac:dyDescent="0.2">
      <c r="A146" s="84"/>
      <c r="B146" s="84"/>
    </row>
    <row r="147" spans="1:2" s="4" customFormat="1" ht="12.75" x14ac:dyDescent="0.2">
      <c r="A147" s="84"/>
      <c r="B147" s="84"/>
    </row>
    <row r="148" spans="1:2" s="4" customFormat="1" ht="12.75" x14ac:dyDescent="0.2">
      <c r="A148" s="84"/>
      <c r="B148" s="84"/>
    </row>
    <row r="149" spans="1:2" s="4" customFormat="1" ht="12.75" x14ac:dyDescent="0.2">
      <c r="A149" s="84"/>
      <c r="B149" s="84"/>
    </row>
    <row r="150" spans="1:2" s="4" customFormat="1" ht="12.75" x14ac:dyDescent="0.2">
      <c r="A150" s="84"/>
      <c r="B150" s="84"/>
    </row>
    <row r="151" spans="1:2" s="4" customFormat="1" ht="12.75" x14ac:dyDescent="0.2">
      <c r="A151" s="84"/>
      <c r="B151" s="84"/>
    </row>
    <row r="152" spans="1:2" s="4" customFormat="1" ht="12.75" x14ac:dyDescent="0.2">
      <c r="A152" s="84"/>
      <c r="B152" s="84"/>
    </row>
    <row r="153" spans="1:2" s="4" customFormat="1" ht="12.75" x14ac:dyDescent="0.2">
      <c r="A153" s="84"/>
      <c r="B153" s="84"/>
    </row>
    <row r="154" spans="1:2" s="4" customFormat="1" ht="12.75" x14ac:dyDescent="0.2">
      <c r="A154" s="84"/>
      <c r="B154" s="84"/>
    </row>
    <row r="155" spans="1:2" s="4" customFormat="1" ht="12.75" x14ac:dyDescent="0.2">
      <c r="A155" s="84"/>
      <c r="B155" s="84"/>
    </row>
    <row r="156" spans="1:2" s="4" customFormat="1" ht="12.75" x14ac:dyDescent="0.2">
      <c r="A156" s="84"/>
      <c r="B156" s="84"/>
    </row>
    <row r="157" spans="1:2" s="4" customFormat="1" ht="12.75" x14ac:dyDescent="0.2">
      <c r="A157" s="84"/>
      <c r="B157" s="84"/>
    </row>
    <row r="158" spans="1:2" s="4" customFormat="1" ht="12.75" x14ac:dyDescent="0.2">
      <c r="A158" s="84"/>
      <c r="B158" s="84"/>
    </row>
    <row r="159" spans="1:2" s="4" customFormat="1" ht="12.75" x14ac:dyDescent="0.2">
      <c r="A159" s="84"/>
      <c r="B159" s="84"/>
    </row>
    <row r="160" spans="1:2" s="4" customFormat="1" ht="12.75" x14ac:dyDescent="0.2">
      <c r="A160" s="84"/>
      <c r="B160" s="84"/>
    </row>
    <row r="161" spans="1:2" s="4" customFormat="1" ht="12.75" x14ac:dyDescent="0.2">
      <c r="A161" s="84"/>
      <c r="B161" s="84"/>
    </row>
    <row r="162" spans="1:2" s="4" customFormat="1" ht="12.75" x14ac:dyDescent="0.2">
      <c r="A162" s="84"/>
      <c r="B162" s="84"/>
    </row>
    <row r="163" spans="1:2" s="4" customFormat="1" ht="12.75" x14ac:dyDescent="0.2">
      <c r="A163" s="84"/>
      <c r="B163" s="84"/>
    </row>
    <row r="164" spans="1:2" s="4" customFormat="1" ht="12.75" x14ac:dyDescent="0.2">
      <c r="A164" s="84"/>
      <c r="B164" s="84"/>
    </row>
    <row r="165" spans="1:2" s="4" customFormat="1" ht="12.75" x14ac:dyDescent="0.2">
      <c r="A165" s="84"/>
      <c r="B165" s="84"/>
    </row>
    <row r="166" spans="1:2" s="4" customFormat="1" ht="12.75" x14ac:dyDescent="0.2">
      <c r="A166" s="84"/>
      <c r="B166" s="84"/>
    </row>
    <row r="167" spans="1:2" s="4" customFormat="1" ht="12.75" x14ac:dyDescent="0.2">
      <c r="A167" s="84"/>
      <c r="B167" s="84"/>
    </row>
    <row r="168" spans="1:2" s="4" customFormat="1" ht="12.75" x14ac:dyDescent="0.2">
      <c r="A168" s="84"/>
      <c r="B168" s="84"/>
    </row>
    <row r="169" spans="1:2" s="4" customFormat="1" ht="12.75" x14ac:dyDescent="0.2">
      <c r="A169" s="84"/>
      <c r="B169" s="84"/>
    </row>
    <row r="170" spans="1:2" s="4" customFormat="1" ht="12.75" x14ac:dyDescent="0.2">
      <c r="A170" s="84"/>
      <c r="B170" s="84"/>
    </row>
    <row r="171" spans="1:2" s="4" customFormat="1" ht="12.75" x14ac:dyDescent="0.2">
      <c r="A171" s="84"/>
      <c r="B171" s="84"/>
    </row>
    <row r="172" spans="1:2" s="4" customFormat="1" ht="12.75" x14ac:dyDescent="0.2">
      <c r="A172" s="84"/>
      <c r="B172" s="84"/>
    </row>
    <row r="173" spans="1:2" s="4" customFormat="1" ht="12.75" x14ac:dyDescent="0.2">
      <c r="A173" s="84"/>
      <c r="B173" s="84"/>
    </row>
    <row r="174" spans="1:2" s="4" customFormat="1" ht="12.75" x14ac:dyDescent="0.2">
      <c r="A174" s="84"/>
      <c r="B174" s="84"/>
    </row>
    <row r="175" spans="1:2" s="4" customFormat="1" ht="12.75" x14ac:dyDescent="0.2">
      <c r="A175" s="84"/>
      <c r="B175" s="84"/>
    </row>
    <row r="176" spans="1:2" s="4" customFormat="1" ht="12.75" x14ac:dyDescent="0.2">
      <c r="A176" s="84"/>
      <c r="B176" s="84"/>
    </row>
    <row r="177" spans="1:2" s="4" customFormat="1" ht="12.75" x14ac:dyDescent="0.2">
      <c r="A177" s="84"/>
      <c r="B177" s="84"/>
    </row>
    <row r="178" spans="1:2" s="4" customFormat="1" ht="12.75" x14ac:dyDescent="0.2">
      <c r="A178" s="84"/>
      <c r="B178" s="84"/>
    </row>
    <row r="179" spans="1:2" s="4" customFormat="1" ht="12.75" x14ac:dyDescent="0.2">
      <c r="A179" s="84"/>
      <c r="B179" s="84"/>
    </row>
    <row r="180" spans="1:2" s="4" customFormat="1" ht="12.75" x14ac:dyDescent="0.2">
      <c r="A180" s="84"/>
      <c r="B180" s="84"/>
    </row>
    <row r="181" spans="1:2" s="4" customFormat="1" ht="12.75" x14ac:dyDescent="0.2">
      <c r="A181" s="84"/>
      <c r="B181" s="84"/>
    </row>
    <row r="182" spans="1:2" s="4" customFormat="1" ht="12.75" x14ac:dyDescent="0.2">
      <c r="A182" s="84"/>
      <c r="B182" s="84"/>
    </row>
    <row r="183" spans="1:2" s="4" customFormat="1" ht="12.75" x14ac:dyDescent="0.2">
      <c r="A183" s="84"/>
      <c r="B183" s="84"/>
    </row>
    <row r="184" spans="1:2" s="4" customFormat="1" ht="12.75" x14ac:dyDescent="0.2">
      <c r="A184" s="84"/>
      <c r="B184" s="84"/>
    </row>
    <row r="185" spans="1:2" s="4" customFormat="1" ht="12.75" x14ac:dyDescent="0.2">
      <c r="A185" s="84"/>
      <c r="B185" s="84"/>
    </row>
    <row r="186" spans="1:2" s="4" customFormat="1" ht="12.75" x14ac:dyDescent="0.2">
      <c r="A186" s="84"/>
      <c r="B186" s="84"/>
    </row>
    <row r="187" spans="1:2" s="4" customFormat="1" ht="12.75" x14ac:dyDescent="0.2">
      <c r="A187" s="84"/>
      <c r="B187" s="84"/>
    </row>
    <row r="188" spans="1:2" s="4" customFormat="1" ht="12.75" x14ac:dyDescent="0.2">
      <c r="A188" s="84"/>
      <c r="B188" s="84"/>
    </row>
    <row r="189" spans="1:2" s="4" customFormat="1" ht="12.75" x14ac:dyDescent="0.2">
      <c r="A189" s="84"/>
      <c r="B189" s="84"/>
    </row>
    <row r="190" spans="1:2" s="4" customFormat="1" ht="12.75" x14ac:dyDescent="0.2">
      <c r="A190" s="84"/>
      <c r="B190" s="84"/>
    </row>
    <row r="191" spans="1:2" s="4" customFormat="1" ht="12.75" x14ac:dyDescent="0.2">
      <c r="A191" s="84"/>
      <c r="B191" s="84"/>
    </row>
    <row r="192" spans="1:2" s="4" customFormat="1" ht="12.75" x14ac:dyDescent="0.2">
      <c r="A192" s="84"/>
      <c r="B192" s="84"/>
    </row>
    <row r="193" spans="1:2" s="4" customFormat="1" ht="12.75" x14ac:dyDescent="0.2">
      <c r="A193" s="84"/>
      <c r="B193" s="84"/>
    </row>
    <row r="194" spans="1:2" s="4" customFormat="1" ht="12.75" x14ac:dyDescent="0.2">
      <c r="A194" s="84"/>
      <c r="B194" s="84"/>
    </row>
    <row r="195" spans="1:2" s="4" customFormat="1" ht="12.75" x14ac:dyDescent="0.2">
      <c r="A195" s="84"/>
      <c r="B195" s="84"/>
    </row>
    <row r="196" spans="1:2" s="4" customFormat="1" ht="12.75" x14ac:dyDescent="0.2">
      <c r="A196" s="84"/>
      <c r="B196" s="84"/>
    </row>
    <row r="197" spans="1:2" s="4" customFormat="1" ht="12.75" x14ac:dyDescent="0.2">
      <c r="A197" s="84"/>
      <c r="B197" s="84"/>
    </row>
    <row r="198" spans="1:2" s="4" customFormat="1" ht="12.75" x14ac:dyDescent="0.2">
      <c r="A198" s="84"/>
      <c r="B198" s="84"/>
    </row>
    <row r="199" spans="1:2" s="4" customFormat="1" ht="12.75" x14ac:dyDescent="0.2">
      <c r="A199" s="84"/>
      <c r="B199" s="84"/>
    </row>
    <row r="200" spans="1:2" s="4" customFormat="1" ht="12.75" x14ac:dyDescent="0.2">
      <c r="A200" s="84"/>
      <c r="B200" s="84"/>
    </row>
    <row r="201" spans="1:2" s="4" customFormat="1" ht="12.75" x14ac:dyDescent="0.2">
      <c r="A201" s="84"/>
      <c r="B201" s="84"/>
    </row>
    <row r="202" spans="1:2" s="4" customFormat="1" ht="12.75" x14ac:dyDescent="0.2">
      <c r="A202" s="84"/>
      <c r="B202" s="84"/>
    </row>
    <row r="203" spans="1:2" s="4" customFormat="1" ht="12.75" x14ac:dyDescent="0.2">
      <c r="A203" s="84"/>
      <c r="B203" s="84"/>
    </row>
    <row r="204" spans="1:2" s="4" customFormat="1" ht="12.75" x14ac:dyDescent="0.2">
      <c r="A204" s="84"/>
      <c r="B204" s="84"/>
    </row>
    <row r="205" spans="1:2" s="4" customFormat="1" ht="12.75" x14ac:dyDescent="0.2">
      <c r="A205" s="84"/>
      <c r="B205" s="84"/>
    </row>
    <row r="206" spans="1:2" s="4" customFormat="1" ht="12.75" x14ac:dyDescent="0.2">
      <c r="A206" s="84"/>
      <c r="B206" s="84"/>
    </row>
    <row r="207" spans="1:2" s="4" customFormat="1" ht="12.75" x14ac:dyDescent="0.2">
      <c r="A207" s="84"/>
      <c r="B207" s="84"/>
    </row>
    <row r="208" spans="1:2" s="4" customFormat="1" ht="12.75" x14ac:dyDescent="0.2">
      <c r="A208" s="84"/>
      <c r="B208" s="84"/>
    </row>
    <row r="209" spans="1:2" s="4" customFormat="1" ht="12.75" x14ac:dyDescent="0.2">
      <c r="A209" s="84"/>
      <c r="B209" s="84"/>
    </row>
    <row r="210" spans="1:2" s="4" customFormat="1" ht="12.75" x14ac:dyDescent="0.2">
      <c r="A210" s="84"/>
      <c r="B210" s="84"/>
    </row>
    <row r="211" spans="1:2" s="4" customFormat="1" ht="12.75" x14ac:dyDescent="0.2">
      <c r="A211" s="84"/>
      <c r="B211" s="84"/>
    </row>
    <row r="212" spans="1:2" s="4" customFormat="1" ht="12.75" x14ac:dyDescent="0.2">
      <c r="A212" s="84"/>
      <c r="B212" s="84"/>
    </row>
    <row r="213" spans="1:2" s="4" customFormat="1" ht="12.75" x14ac:dyDescent="0.2">
      <c r="A213" s="84"/>
      <c r="B213" s="84"/>
    </row>
    <row r="214" spans="1:2" s="4" customFormat="1" ht="12.75" x14ac:dyDescent="0.2">
      <c r="A214" s="84"/>
      <c r="B214" s="84"/>
    </row>
    <row r="215" spans="1:2" s="4" customFormat="1" ht="12.75" x14ac:dyDescent="0.2">
      <c r="A215" s="84"/>
      <c r="B215" s="84"/>
    </row>
    <row r="216" spans="1:2" s="4" customFormat="1" ht="12.75" x14ac:dyDescent="0.2">
      <c r="A216" s="84"/>
      <c r="B216" s="84"/>
    </row>
    <row r="217" spans="1:2" s="4" customFormat="1" ht="12.75" x14ac:dyDescent="0.2">
      <c r="A217" s="84"/>
      <c r="B217" s="84"/>
    </row>
    <row r="218" spans="1:2" s="4" customFormat="1" ht="12.75" x14ac:dyDescent="0.2">
      <c r="A218" s="84"/>
      <c r="B218" s="84"/>
    </row>
    <row r="219" spans="1:2" s="4" customFormat="1" ht="12.75" x14ac:dyDescent="0.2">
      <c r="A219" s="84"/>
      <c r="B219" s="84"/>
    </row>
    <row r="220" spans="1:2" s="4" customFormat="1" ht="12.75" x14ac:dyDescent="0.2">
      <c r="A220" s="84"/>
      <c r="B220" s="84"/>
    </row>
    <row r="221" spans="1:2" s="4" customFormat="1" ht="12.75" x14ac:dyDescent="0.2">
      <c r="A221" s="84"/>
      <c r="B221" s="84"/>
    </row>
    <row r="222" spans="1:2" s="4" customFormat="1" ht="12.75" x14ac:dyDescent="0.2">
      <c r="A222" s="84"/>
      <c r="B222" s="84"/>
    </row>
    <row r="223" spans="1:2" s="4" customFormat="1" ht="12.75" x14ac:dyDescent="0.2">
      <c r="A223" s="84"/>
      <c r="B223" s="84"/>
    </row>
    <row r="224" spans="1:2" s="4" customFormat="1" ht="12.75" x14ac:dyDescent="0.2">
      <c r="A224" s="84"/>
      <c r="B224" s="84"/>
    </row>
    <row r="225" spans="1:2" s="4" customFormat="1" ht="12.75" x14ac:dyDescent="0.2">
      <c r="A225" s="84"/>
      <c r="B225" s="84"/>
    </row>
    <row r="226" spans="1:2" s="4" customFormat="1" ht="12.75" x14ac:dyDescent="0.2">
      <c r="A226" s="84"/>
      <c r="B226" s="84"/>
    </row>
    <row r="227" spans="1:2" s="4" customFormat="1" ht="12.75" x14ac:dyDescent="0.2">
      <c r="A227" s="84"/>
      <c r="B227" s="84"/>
    </row>
    <row r="228" spans="1:2" s="4" customFormat="1" ht="12.75" x14ac:dyDescent="0.2">
      <c r="A228" s="84"/>
      <c r="B228" s="84"/>
    </row>
    <row r="229" spans="1:2" s="4" customFormat="1" ht="12.75" x14ac:dyDescent="0.2">
      <c r="A229" s="84"/>
      <c r="B229" s="84"/>
    </row>
    <row r="230" spans="1:2" s="4" customFormat="1" ht="12.75" x14ac:dyDescent="0.2">
      <c r="A230" s="84"/>
      <c r="B230" s="84"/>
    </row>
    <row r="231" spans="1:2" s="4" customFormat="1" ht="12.75" x14ac:dyDescent="0.2">
      <c r="A231" s="84"/>
      <c r="B231" s="84"/>
    </row>
    <row r="232" spans="1:2" s="4" customFormat="1" ht="12.75" x14ac:dyDescent="0.2">
      <c r="A232" s="84"/>
      <c r="B232" s="84"/>
    </row>
    <row r="233" spans="1:2" s="4" customFormat="1" ht="12.75" x14ac:dyDescent="0.2">
      <c r="A233" s="84"/>
      <c r="B233" s="84"/>
    </row>
    <row r="234" spans="1:2" s="4" customFormat="1" ht="12.75" x14ac:dyDescent="0.2">
      <c r="A234" s="84"/>
      <c r="B234" s="84"/>
    </row>
    <row r="235" spans="1:2" s="4" customFormat="1" ht="12.75" x14ac:dyDescent="0.2">
      <c r="A235" s="84"/>
      <c r="B235" s="84"/>
    </row>
    <row r="236" spans="1:2" s="4" customFormat="1" ht="12.75" x14ac:dyDescent="0.2">
      <c r="A236" s="84"/>
      <c r="B236" s="84"/>
    </row>
    <row r="237" spans="1:2" s="4" customFormat="1" ht="12.75" x14ac:dyDescent="0.2">
      <c r="A237" s="84"/>
      <c r="B237" s="84"/>
    </row>
    <row r="238" spans="1:2" s="4" customFormat="1" ht="12.75" x14ac:dyDescent="0.2">
      <c r="A238" s="84"/>
      <c r="B238" s="84"/>
    </row>
    <row r="239" spans="1:2" s="4" customFormat="1" ht="12.75" x14ac:dyDescent="0.2">
      <c r="A239" s="84"/>
      <c r="B239" s="84"/>
    </row>
    <row r="240" spans="1:2" s="4" customFormat="1" ht="12.75" x14ac:dyDescent="0.2">
      <c r="A240" s="84"/>
      <c r="B240" s="84"/>
    </row>
    <row r="241" spans="1:2" s="4" customFormat="1" ht="12.75" x14ac:dyDescent="0.2">
      <c r="A241" s="84"/>
      <c r="B241" s="84"/>
    </row>
    <row r="242" spans="1:2" s="4" customFormat="1" ht="12.75" x14ac:dyDescent="0.2">
      <c r="A242" s="84"/>
      <c r="B242" s="84"/>
    </row>
    <row r="243" spans="1:2" s="4" customFormat="1" ht="12.75" x14ac:dyDescent="0.2">
      <c r="A243" s="84"/>
      <c r="B243" s="84"/>
    </row>
    <row r="244" spans="1:2" s="4" customFormat="1" ht="12.75" x14ac:dyDescent="0.2">
      <c r="A244" s="84"/>
      <c r="B244" s="84"/>
    </row>
    <row r="245" spans="1:2" s="4" customFormat="1" ht="12.75" x14ac:dyDescent="0.2">
      <c r="A245" s="84"/>
      <c r="B245" s="84"/>
    </row>
    <row r="246" spans="1:2" s="4" customFormat="1" ht="12.75" x14ac:dyDescent="0.2">
      <c r="A246" s="84"/>
      <c r="B246" s="84"/>
    </row>
    <row r="247" spans="1:2" s="4" customFormat="1" ht="12.75" x14ac:dyDescent="0.2">
      <c r="A247" s="84"/>
      <c r="B247" s="84"/>
    </row>
    <row r="248" spans="1:2" s="4" customFormat="1" ht="12.75" x14ac:dyDescent="0.2">
      <c r="A248" s="84"/>
      <c r="B248" s="84"/>
    </row>
    <row r="249" spans="1:2" s="4" customFormat="1" ht="12.75" x14ac:dyDescent="0.2">
      <c r="A249" s="84"/>
      <c r="B249" s="84"/>
    </row>
    <row r="250" spans="1:2" s="4" customFormat="1" ht="12.75" x14ac:dyDescent="0.2">
      <c r="A250" s="84"/>
      <c r="B250" s="84"/>
    </row>
    <row r="251" spans="1:2" s="4" customFormat="1" ht="12.75" x14ac:dyDescent="0.2">
      <c r="A251" s="84"/>
      <c r="B251" s="84"/>
    </row>
    <row r="252" spans="1:2" s="4" customFormat="1" ht="12.75" x14ac:dyDescent="0.2">
      <c r="A252" s="84"/>
      <c r="B252" s="84"/>
    </row>
    <row r="253" spans="1:2" s="4" customFormat="1" ht="12.75" x14ac:dyDescent="0.2">
      <c r="A253" s="84"/>
      <c r="B253" s="84"/>
    </row>
    <row r="254" spans="1:2" s="4" customFormat="1" ht="12.75" x14ac:dyDescent="0.2">
      <c r="A254" s="84"/>
      <c r="B254" s="84"/>
    </row>
    <row r="255" spans="1:2" s="4" customFormat="1" ht="12.75" x14ac:dyDescent="0.2">
      <c r="A255" s="84"/>
      <c r="B255" s="84"/>
    </row>
    <row r="256" spans="1:2" s="4" customFormat="1" ht="12.75" x14ac:dyDescent="0.2">
      <c r="A256" s="84"/>
      <c r="B256" s="84"/>
    </row>
    <row r="257" spans="1:2" s="4" customFormat="1" ht="12.75" x14ac:dyDescent="0.2">
      <c r="A257" s="84"/>
      <c r="B257" s="84"/>
    </row>
    <row r="258" spans="1:2" s="4" customFormat="1" ht="12.75" x14ac:dyDescent="0.2">
      <c r="A258" s="84"/>
      <c r="B258" s="84"/>
    </row>
    <row r="259" spans="1:2" s="4" customFormat="1" ht="12.75" x14ac:dyDescent="0.2">
      <c r="A259" s="84"/>
      <c r="B259" s="84"/>
    </row>
    <row r="260" spans="1:2" s="4" customFormat="1" ht="12.75" x14ac:dyDescent="0.2">
      <c r="A260" s="84"/>
      <c r="B260" s="84"/>
    </row>
    <row r="261" spans="1:2" s="4" customFormat="1" ht="12.75" x14ac:dyDescent="0.2">
      <c r="A261" s="84"/>
      <c r="B261" s="84"/>
    </row>
    <row r="262" spans="1:2" s="4" customFormat="1" ht="12.75" x14ac:dyDescent="0.2">
      <c r="A262" s="84"/>
      <c r="B262" s="84"/>
    </row>
    <row r="263" spans="1:2" s="4" customFormat="1" ht="12.75" x14ac:dyDescent="0.2">
      <c r="A263" s="84"/>
      <c r="B263" s="84"/>
    </row>
    <row r="264" spans="1:2" s="4" customFormat="1" ht="12.75" x14ac:dyDescent="0.2">
      <c r="A264" s="84"/>
      <c r="B264" s="84"/>
    </row>
    <row r="265" spans="1:2" s="4" customFormat="1" ht="12.75" x14ac:dyDescent="0.2">
      <c r="A265" s="84"/>
      <c r="B265" s="84"/>
    </row>
    <row r="266" spans="1:2" s="4" customFormat="1" ht="12.75" x14ac:dyDescent="0.2">
      <c r="A266" s="84"/>
      <c r="B266" s="84"/>
    </row>
    <row r="267" spans="1:2" s="4" customFormat="1" ht="12.75" x14ac:dyDescent="0.2">
      <c r="A267" s="84"/>
      <c r="B267" s="84"/>
    </row>
    <row r="268" spans="1:2" s="4" customFormat="1" ht="12.75" x14ac:dyDescent="0.2">
      <c r="A268" s="84"/>
      <c r="B268" s="84"/>
    </row>
    <row r="269" spans="1:2" s="4" customFormat="1" ht="12.75" x14ac:dyDescent="0.2">
      <c r="A269" s="84"/>
      <c r="B269" s="84"/>
    </row>
    <row r="270" spans="1:2" s="4" customFormat="1" ht="12.75" x14ac:dyDescent="0.2">
      <c r="A270" s="84"/>
      <c r="B270" s="84"/>
    </row>
    <row r="271" spans="1:2" s="4" customFormat="1" ht="12.75" x14ac:dyDescent="0.2">
      <c r="A271" s="84"/>
      <c r="B271" s="84"/>
    </row>
    <row r="272" spans="1:2" s="4" customFormat="1" ht="12.75" x14ac:dyDescent="0.2">
      <c r="A272" s="84"/>
      <c r="B272" s="84"/>
    </row>
    <row r="273" spans="1:2" s="4" customFormat="1" ht="12.75" x14ac:dyDescent="0.2">
      <c r="A273" s="84"/>
      <c r="B273" s="84"/>
    </row>
    <row r="274" spans="1:2" s="4" customFormat="1" ht="12.75" x14ac:dyDescent="0.2">
      <c r="A274" s="84"/>
      <c r="B274" s="84"/>
    </row>
    <row r="275" spans="1:2" s="4" customFormat="1" ht="12.75" x14ac:dyDescent="0.2">
      <c r="A275" s="84"/>
      <c r="B275" s="84"/>
    </row>
    <row r="276" spans="1:2" s="4" customFormat="1" ht="12.75" x14ac:dyDescent="0.2">
      <c r="A276" s="84"/>
      <c r="B276" s="84"/>
    </row>
    <row r="277" spans="1:2" s="4" customFormat="1" ht="12.75" x14ac:dyDescent="0.2">
      <c r="A277" s="84"/>
      <c r="B277" s="84"/>
    </row>
    <row r="278" spans="1:2" s="4" customFormat="1" ht="12.75" x14ac:dyDescent="0.2">
      <c r="A278" s="84"/>
      <c r="B278" s="84"/>
    </row>
    <row r="279" spans="1:2" s="4" customFormat="1" ht="12.75" x14ac:dyDescent="0.2">
      <c r="A279" s="84"/>
      <c r="B279" s="84"/>
    </row>
    <row r="280" spans="1:2" s="4" customFormat="1" ht="12.75" x14ac:dyDescent="0.2">
      <c r="A280" s="84"/>
      <c r="B280" s="84"/>
    </row>
    <row r="281" spans="1:2" s="4" customFormat="1" ht="12.75" x14ac:dyDescent="0.2">
      <c r="A281" s="84"/>
      <c r="B281" s="84"/>
    </row>
    <row r="282" spans="1:2" s="4" customFormat="1" ht="12.75" x14ac:dyDescent="0.2">
      <c r="A282" s="84"/>
      <c r="B282" s="84"/>
    </row>
    <row r="283" spans="1:2" s="4" customFormat="1" ht="12.75" x14ac:dyDescent="0.2">
      <c r="A283" s="84"/>
      <c r="B283" s="84"/>
    </row>
    <row r="284" spans="1:2" s="4" customFormat="1" ht="12.75" x14ac:dyDescent="0.2">
      <c r="A284" s="84"/>
      <c r="B284" s="84"/>
    </row>
    <row r="285" spans="1:2" s="4" customFormat="1" ht="12.75" x14ac:dyDescent="0.2">
      <c r="A285" s="84"/>
      <c r="B285" s="84"/>
    </row>
    <row r="286" spans="1:2" s="4" customFormat="1" ht="12.75" x14ac:dyDescent="0.2">
      <c r="A286" s="84"/>
      <c r="B286" s="84"/>
    </row>
    <row r="287" spans="1:2" s="4" customFormat="1" ht="12.75" x14ac:dyDescent="0.2">
      <c r="A287" s="84"/>
      <c r="B287" s="84"/>
    </row>
    <row r="288" spans="1:2" s="4" customFormat="1" ht="12.75" x14ac:dyDescent="0.2">
      <c r="A288" s="84"/>
      <c r="B288" s="84"/>
    </row>
    <row r="289" spans="1:2" s="4" customFormat="1" ht="12.75" x14ac:dyDescent="0.2">
      <c r="A289" s="84"/>
      <c r="B289" s="84"/>
    </row>
    <row r="290" spans="1:2" s="4" customFormat="1" ht="12.75" x14ac:dyDescent="0.2">
      <c r="A290" s="84"/>
      <c r="B290" s="84"/>
    </row>
    <row r="291" spans="1:2" s="4" customFormat="1" ht="12.75" x14ac:dyDescent="0.2">
      <c r="A291" s="84"/>
      <c r="B291" s="84"/>
    </row>
    <row r="292" spans="1:2" s="4" customFormat="1" ht="12.75" x14ac:dyDescent="0.2">
      <c r="A292" s="84"/>
      <c r="B292" s="84"/>
    </row>
    <row r="293" spans="1:2" s="4" customFormat="1" ht="12.75" x14ac:dyDescent="0.2">
      <c r="A293" s="84"/>
      <c r="B293" s="84"/>
    </row>
    <row r="294" spans="1:2" s="4" customFormat="1" ht="12.75" x14ac:dyDescent="0.2">
      <c r="A294" s="84"/>
      <c r="B294" s="84"/>
    </row>
    <row r="295" spans="1:2" s="4" customFormat="1" ht="12.75" x14ac:dyDescent="0.2">
      <c r="A295" s="84"/>
      <c r="B295" s="84"/>
    </row>
    <row r="296" spans="1:2" s="4" customFormat="1" ht="12.75" x14ac:dyDescent="0.2">
      <c r="A296" s="84"/>
      <c r="B296" s="84"/>
    </row>
    <row r="297" spans="1:2" s="4" customFormat="1" ht="12.75" x14ac:dyDescent="0.2">
      <c r="A297" s="84"/>
      <c r="B297" s="84"/>
    </row>
    <row r="298" spans="1:2" s="4" customFormat="1" ht="12.75" x14ac:dyDescent="0.2">
      <c r="A298" s="84"/>
      <c r="B298" s="84"/>
    </row>
    <row r="299" spans="1:2" s="4" customFormat="1" ht="12.75" x14ac:dyDescent="0.2">
      <c r="A299" s="84"/>
      <c r="B299" s="84"/>
    </row>
    <row r="300" spans="1:2" s="4" customFormat="1" ht="12.75" x14ac:dyDescent="0.2">
      <c r="A300" s="84"/>
      <c r="B300" s="84"/>
    </row>
    <row r="301" spans="1:2" s="4" customFormat="1" ht="12.75" x14ac:dyDescent="0.2">
      <c r="A301" s="84"/>
      <c r="B301" s="84"/>
    </row>
    <row r="302" spans="1:2" s="4" customFormat="1" ht="12.75" x14ac:dyDescent="0.2">
      <c r="A302" s="84"/>
      <c r="B302" s="84"/>
    </row>
    <row r="303" spans="1:2" x14ac:dyDescent="0.25">
      <c r="A303" s="100"/>
      <c r="B303" s="100"/>
    </row>
    <row r="304" spans="1:2" x14ac:dyDescent="0.25">
      <c r="A304" s="100"/>
      <c r="B304" s="100"/>
    </row>
    <row r="305" spans="1:2" x14ac:dyDescent="0.25">
      <c r="A305" s="100"/>
      <c r="B305" s="100"/>
    </row>
    <row r="306" spans="1:2" x14ac:dyDescent="0.25">
      <c r="A306" s="100"/>
      <c r="B306" s="100"/>
    </row>
    <row r="307" spans="1:2" x14ac:dyDescent="0.25">
      <c r="A307" s="100"/>
      <c r="B307" s="100"/>
    </row>
    <row r="308" spans="1:2" x14ac:dyDescent="0.25">
      <c r="A308" s="100"/>
      <c r="B308" s="100"/>
    </row>
    <row r="309" spans="1:2" x14ac:dyDescent="0.25">
      <c r="A309" s="100"/>
      <c r="B309" s="100"/>
    </row>
    <row r="310" spans="1:2" x14ac:dyDescent="0.25">
      <c r="A310" s="100"/>
      <c r="B310" s="100"/>
    </row>
    <row r="311" spans="1:2" x14ac:dyDescent="0.25">
      <c r="A311" s="100"/>
      <c r="B311" s="100"/>
    </row>
    <row r="312" spans="1:2" x14ac:dyDescent="0.25">
      <c r="A312" s="100"/>
      <c r="B312" s="100"/>
    </row>
    <row r="313" spans="1:2" x14ac:dyDescent="0.25">
      <c r="A313" s="100"/>
      <c r="B313" s="100"/>
    </row>
    <row r="314" spans="1:2" x14ac:dyDescent="0.25">
      <c r="A314" s="100"/>
      <c r="B314" s="100"/>
    </row>
    <row r="315" spans="1:2" x14ac:dyDescent="0.25">
      <c r="A315" s="100"/>
      <c r="B315" s="100"/>
    </row>
    <row r="316" spans="1:2" x14ac:dyDescent="0.25">
      <c r="A316" s="100"/>
      <c r="B316" s="100"/>
    </row>
    <row r="317" spans="1:2" x14ac:dyDescent="0.25">
      <c r="A317" s="100"/>
      <c r="B317" s="100"/>
    </row>
    <row r="318" spans="1:2" x14ac:dyDescent="0.25">
      <c r="A318" s="100"/>
      <c r="B318" s="100"/>
    </row>
    <row r="319" spans="1:2" x14ac:dyDescent="0.25">
      <c r="A319" s="100"/>
      <c r="B319" s="100"/>
    </row>
    <row r="320" spans="1:2" x14ac:dyDescent="0.25">
      <c r="A320" s="100"/>
      <c r="B320" s="100"/>
    </row>
    <row r="321" spans="1:2" x14ac:dyDescent="0.25">
      <c r="A321" s="100"/>
      <c r="B321" s="100"/>
    </row>
    <row r="322" spans="1:2" x14ac:dyDescent="0.25">
      <c r="A322" s="100"/>
      <c r="B322" s="100"/>
    </row>
    <row r="323" spans="1:2" x14ac:dyDescent="0.25">
      <c r="A323" s="100"/>
      <c r="B323" s="100"/>
    </row>
    <row r="324" spans="1:2" x14ac:dyDescent="0.25">
      <c r="A324" s="100"/>
      <c r="B324" s="100"/>
    </row>
    <row r="325" spans="1:2" x14ac:dyDescent="0.25">
      <c r="A325" s="100"/>
      <c r="B325" s="100"/>
    </row>
    <row r="326" spans="1:2" x14ac:dyDescent="0.25">
      <c r="A326" s="100"/>
      <c r="B326" s="100"/>
    </row>
    <row r="327" spans="1:2" x14ac:dyDescent="0.25">
      <c r="A327" s="100"/>
      <c r="B327" s="100"/>
    </row>
    <row r="328" spans="1:2" x14ac:dyDescent="0.25">
      <c r="A328" s="100"/>
      <c r="B328" s="100"/>
    </row>
    <row r="329" spans="1:2" x14ac:dyDescent="0.25">
      <c r="A329" s="100"/>
      <c r="B329" s="100"/>
    </row>
    <row r="330" spans="1:2" x14ac:dyDescent="0.25">
      <c r="A330" s="100"/>
      <c r="B330" s="100"/>
    </row>
    <row r="331" spans="1:2" x14ac:dyDescent="0.25">
      <c r="A331" s="100"/>
      <c r="B331" s="100"/>
    </row>
    <row r="332" spans="1:2" x14ac:dyDescent="0.25">
      <c r="A332" s="100"/>
      <c r="B332" s="100"/>
    </row>
    <row r="333" spans="1:2" x14ac:dyDescent="0.25">
      <c r="A333" s="100"/>
      <c r="B333" s="100"/>
    </row>
    <row r="334" spans="1:2" x14ac:dyDescent="0.25">
      <c r="A334" s="100"/>
      <c r="B334" s="100"/>
    </row>
    <row r="335" spans="1:2" x14ac:dyDescent="0.25">
      <c r="A335" s="100"/>
      <c r="B335" s="100"/>
    </row>
    <row r="336" spans="1:2" x14ac:dyDescent="0.25">
      <c r="A336" s="100"/>
      <c r="B336" s="100"/>
    </row>
    <row r="337" spans="1:2" x14ac:dyDescent="0.25">
      <c r="A337" s="100"/>
      <c r="B337" s="100"/>
    </row>
    <row r="338" spans="1:2" x14ac:dyDescent="0.25">
      <c r="A338" s="100"/>
      <c r="B338" s="100"/>
    </row>
    <row r="339" spans="1:2" x14ac:dyDescent="0.25">
      <c r="A339" s="100"/>
      <c r="B339" s="100"/>
    </row>
    <row r="340" spans="1:2" x14ac:dyDescent="0.25">
      <c r="A340" s="100"/>
      <c r="B340" s="100"/>
    </row>
    <row r="341" spans="1:2" x14ac:dyDescent="0.25">
      <c r="A341" s="100"/>
      <c r="B341" s="100"/>
    </row>
    <row r="342" spans="1:2" x14ac:dyDescent="0.25">
      <c r="A342" s="100"/>
      <c r="B342" s="100"/>
    </row>
    <row r="343" spans="1:2" x14ac:dyDescent="0.25">
      <c r="A343" s="100"/>
      <c r="B343" s="100"/>
    </row>
    <row r="344" spans="1:2" x14ac:dyDescent="0.25">
      <c r="A344" s="100"/>
      <c r="B344" s="100"/>
    </row>
    <row r="345" spans="1:2" x14ac:dyDescent="0.25">
      <c r="A345" s="100"/>
      <c r="B345" s="100"/>
    </row>
    <row r="346" spans="1:2" x14ac:dyDescent="0.25">
      <c r="A346" s="100"/>
      <c r="B346" s="100"/>
    </row>
    <row r="347" spans="1:2" x14ac:dyDescent="0.25">
      <c r="A347" s="100"/>
      <c r="B347" s="100"/>
    </row>
    <row r="348" spans="1:2" x14ac:dyDescent="0.25">
      <c r="A348" s="100"/>
      <c r="B348" s="100"/>
    </row>
    <row r="349" spans="1:2" x14ac:dyDescent="0.25">
      <c r="A349" s="100"/>
      <c r="B349" s="100"/>
    </row>
    <row r="350" spans="1:2" x14ac:dyDescent="0.25">
      <c r="A350" s="100"/>
      <c r="B350" s="100"/>
    </row>
    <row r="351" spans="1:2" x14ac:dyDescent="0.25">
      <c r="A351" s="100"/>
      <c r="B351" s="100"/>
    </row>
    <row r="352" spans="1:2" x14ac:dyDescent="0.25">
      <c r="A352" s="100"/>
      <c r="B352" s="100"/>
    </row>
    <row r="353" spans="1:2" x14ac:dyDescent="0.25">
      <c r="A353" s="100"/>
      <c r="B353" s="100"/>
    </row>
    <row r="354" spans="1:2" x14ac:dyDescent="0.25">
      <c r="A354" s="100"/>
      <c r="B354" s="100"/>
    </row>
    <row r="355" spans="1:2" x14ac:dyDescent="0.25">
      <c r="A355" s="100"/>
      <c r="B355" s="100"/>
    </row>
    <row r="356" spans="1:2" x14ac:dyDescent="0.25">
      <c r="A356" s="100"/>
      <c r="B356" s="100"/>
    </row>
    <row r="357" spans="1:2" x14ac:dyDescent="0.25">
      <c r="A357" s="100"/>
      <c r="B357" s="100"/>
    </row>
    <row r="358" spans="1:2" x14ac:dyDescent="0.25">
      <c r="A358" s="100"/>
      <c r="B358" s="100"/>
    </row>
    <row r="359" spans="1:2" x14ac:dyDescent="0.25">
      <c r="A359" s="100"/>
      <c r="B359" s="100"/>
    </row>
    <row r="360" spans="1:2" x14ac:dyDescent="0.25">
      <c r="A360" s="100"/>
      <c r="B360" s="100"/>
    </row>
    <row r="361" spans="1:2" x14ac:dyDescent="0.25">
      <c r="A361" s="100"/>
      <c r="B361" s="100"/>
    </row>
    <row r="362" spans="1:2" x14ac:dyDescent="0.25">
      <c r="A362" s="100"/>
      <c r="B362" s="100"/>
    </row>
    <row r="363" spans="1:2" x14ac:dyDescent="0.25">
      <c r="A363" s="100"/>
      <c r="B363" s="100"/>
    </row>
    <row r="364" spans="1:2" x14ac:dyDescent="0.25">
      <c r="A364" s="100"/>
      <c r="B364" s="100"/>
    </row>
    <row r="365" spans="1:2" x14ac:dyDescent="0.25">
      <c r="A365" s="100"/>
      <c r="B365" s="100"/>
    </row>
    <row r="366" spans="1:2" x14ac:dyDescent="0.25">
      <c r="A366" s="100"/>
      <c r="B366" s="100"/>
    </row>
    <row r="367" spans="1:2" x14ac:dyDescent="0.25">
      <c r="A367" s="100"/>
      <c r="B367" s="100"/>
    </row>
    <row r="368" spans="1:2" x14ac:dyDescent="0.25">
      <c r="A368" s="100"/>
      <c r="B368" s="100"/>
    </row>
  </sheetData>
  <mergeCells count="377">
    <mergeCell ref="E10:K10"/>
    <mergeCell ref="B12:C12"/>
    <mergeCell ref="B13:C13"/>
    <mergeCell ref="H2:K2"/>
    <mergeCell ref="H3:K3"/>
    <mergeCell ref="H4:K4"/>
    <mergeCell ref="A7:K7"/>
    <mergeCell ref="A8:K8"/>
    <mergeCell ref="A9:K9"/>
    <mergeCell ref="B14:C14"/>
    <mergeCell ref="B15:C15"/>
    <mergeCell ref="B16:C16"/>
    <mergeCell ref="B17:C17"/>
    <mergeCell ref="B18:C18"/>
    <mergeCell ref="B19:C19"/>
    <mergeCell ref="A10:A11"/>
    <mergeCell ref="B10:C11"/>
    <mergeCell ref="D10:D11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74:C74"/>
    <mergeCell ref="B78:B79"/>
    <mergeCell ref="L79:M79"/>
    <mergeCell ref="N79:O79"/>
    <mergeCell ref="P79:Q79"/>
    <mergeCell ref="R79:S79"/>
    <mergeCell ref="B68:C68"/>
    <mergeCell ref="B69:C69"/>
    <mergeCell ref="B70:C70"/>
    <mergeCell ref="B71:C71"/>
    <mergeCell ref="B72:C72"/>
    <mergeCell ref="B73:C73"/>
    <mergeCell ref="AF79:AG79"/>
    <mergeCell ref="AH79:AI79"/>
    <mergeCell ref="AJ79:AK79"/>
    <mergeCell ref="AL79:AM79"/>
    <mergeCell ref="AN79:AO79"/>
    <mergeCell ref="AP79:AQ79"/>
    <mergeCell ref="T79:U79"/>
    <mergeCell ref="V79:W79"/>
    <mergeCell ref="X79:Y79"/>
    <mergeCell ref="Z79:AA79"/>
    <mergeCell ref="AB79:AC79"/>
    <mergeCell ref="AD79:AE79"/>
    <mergeCell ref="BD79:BE79"/>
    <mergeCell ref="BF79:BG79"/>
    <mergeCell ref="BH79:BI79"/>
    <mergeCell ref="BJ79:BK79"/>
    <mergeCell ref="BL79:BM79"/>
    <mergeCell ref="BN79:BO79"/>
    <mergeCell ref="AR79:AS79"/>
    <mergeCell ref="AT79:AU79"/>
    <mergeCell ref="AV79:AW79"/>
    <mergeCell ref="AX79:AY79"/>
    <mergeCell ref="AZ79:BA79"/>
    <mergeCell ref="BB79:BC79"/>
    <mergeCell ref="CB79:CC79"/>
    <mergeCell ref="CD79:CE79"/>
    <mergeCell ref="CF79:CG79"/>
    <mergeCell ref="CH79:CI79"/>
    <mergeCell ref="CJ79:CK79"/>
    <mergeCell ref="CL79:CM79"/>
    <mergeCell ref="BP79:BQ79"/>
    <mergeCell ref="BR79:BS79"/>
    <mergeCell ref="BT79:BU79"/>
    <mergeCell ref="BV79:BW79"/>
    <mergeCell ref="BX79:BY79"/>
    <mergeCell ref="BZ79:CA79"/>
    <mergeCell ref="CZ79:DA79"/>
    <mergeCell ref="DB79:DC79"/>
    <mergeCell ref="DD79:DE79"/>
    <mergeCell ref="DF79:DG79"/>
    <mergeCell ref="DH79:DI79"/>
    <mergeCell ref="DJ79:DK79"/>
    <mergeCell ref="CN79:CO79"/>
    <mergeCell ref="CP79:CQ79"/>
    <mergeCell ref="CR79:CS79"/>
    <mergeCell ref="CT79:CU79"/>
    <mergeCell ref="CV79:CW79"/>
    <mergeCell ref="CX79:CY79"/>
    <mergeCell ref="DX79:DY79"/>
    <mergeCell ref="DZ79:EA79"/>
    <mergeCell ref="EB79:EC79"/>
    <mergeCell ref="ED79:EE79"/>
    <mergeCell ref="EF79:EG79"/>
    <mergeCell ref="EH79:EI79"/>
    <mergeCell ref="DL79:DM79"/>
    <mergeCell ref="DN79:DO79"/>
    <mergeCell ref="DP79:DQ79"/>
    <mergeCell ref="DR79:DS79"/>
    <mergeCell ref="DT79:DU79"/>
    <mergeCell ref="DV79:DW79"/>
    <mergeCell ref="EV79:EW79"/>
    <mergeCell ref="EX79:EY79"/>
    <mergeCell ref="EZ79:FA79"/>
    <mergeCell ref="FB79:FC79"/>
    <mergeCell ref="FD79:FE79"/>
    <mergeCell ref="FF79:FG79"/>
    <mergeCell ref="EJ79:EK79"/>
    <mergeCell ref="EL79:EM79"/>
    <mergeCell ref="EN79:EO79"/>
    <mergeCell ref="EP79:EQ79"/>
    <mergeCell ref="ER79:ES79"/>
    <mergeCell ref="ET79:EU79"/>
    <mergeCell ref="GR79:GS79"/>
    <mergeCell ref="GT79:GU79"/>
    <mergeCell ref="GV79:GW79"/>
    <mergeCell ref="GX79:GY79"/>
    <mergeCell ref="GZ79:HA79"/>
    <mergeCell ref="B80:C80"/>
    <mergeCell ref="GF79:GG79"/>
    <mergeCell ref="GH79:GI79"/>
    <mergeCell ref="GJ79:GK79"/>
    <mergeCell ref="GL79:GM79"/>
    <mergeCell ref="GN79:GO79"/>
    <mergeCell ref="GP79:GQ79"/>
    <mergeCell ref="FT79:FU79"/>
    <mergeCell ref="FV79:FW79"/>
    <mergeCell ref="FX79:FY79"/>
    <mergeCell ref="FZ79:GA79"/>
    <mergeCell ref="GB79:GC79"/>
    <mergeCell ref="GD79:GE79"/>
    <mergeCell ref="FH79:FI79"/>
    <mergeCell ref="FJ79:FK79"/>
    <mergeCell ref="FL79:FM79"/>
    <mergeCell ref="FN79:FO79"/>
    <mergeCell ref="FP79:FQ79"/>
    <mergeCell ref="FR79:FS79"/>
    <mergeCell ref="V82:W82"/>
    <mergeCell ref="X82:Y82"/>
    <mergeCell ref="Z82:AA82"/>
    <mergeCell ref="AB82:AC82"/>
    <mergeCell ref="AD82:AE82"/>
    <mergeCell ref="AF82:AG82"/>
    <mergeCell ref="B81:B82"/>
    <mergeCell ref="L82:M82"/>
    <mergeCell ref="N82:O82"/>
    <mergeCell ref="P82:Q82"/>
    <mergeCell ref="R82:S82"/>
    <mergeCell ref="T82:U82"/>
    <mergeCell ref="AT82:AU82"/>
    <mergeCell ref="AV82:AW82"/>
    <mergeCell ref="AX82:AY82"/>
    <mergeCell ref="AZ82:BA82"/>
    <mergeCell ref="BB82:BC82"/>
    <mergeCell ref="BD82:BE82"/>
    <mergeCell ref="AH82:AI82"/>
    <mergeCell ref="AJ82:AK82"/>
    <mergeCell ref="AL82:AM82"/>
    <mergeCell ref="AN82:AO82"/>
    <mergeCell ref="AP82:AQ82"/>
    <mergeCell ref="AR82:AS82"/>
    <mergeCell ref="BR82:BS82"/>
    <mergeCell ref="BT82:BU82"/>
    <mergeCell ref="BV82:BW82"/>
    <mergeCell ref="BX82:BY82"/>
    <mergeCell ref="BZ82:CA82"/>
    <mergeCell ref="CB82:CC82"/>
    <mergeCell ref="BF82:BG82"/>
    <mergeCell ref="BH82:BI82"/>
    <mergeCell ref="BJ82:BK82"/>
    <mergeCell ref="BL82:BM82"/>
    <mergeCell ref="BN82:BO82"/>
    <mergeCell ref="BP82:BQ82"/>
    <mergeCell ref="CP82:CQ82"/>
    <mergeCell ref="CR82:CS82"/>
    <mergeCell ref="CT82:CU82"/>
    <mergeCell ref="CV82:CW82"/>
    <mergeCell ref="CX82:CY82"/>
    <mergeCell ref="CZ82:DA82"/>
    <mergeCell ref="CD82:CE82"/>
    <mergeCell ref="CF82:CG82"/>
    <mergeCell ref="CH82:CI82"/>
    <mergeCell ref="CJ82:CK82"/>
    <mergeCell ref="CL82:CM82"/>
    <mergeCell ref="CN82:CO82"/>
    <mergeCell ref="DN82:DO82"/>
    <mergeCell ref="DP82:DQ82"/>
    <mergeCell ref="DR82:DS82"/>
    <mergeCell ref="DT82:DU82"/>
    <mergeCell ref="DV82:DW82"/>
    <mergeCell ref="DX82:DY82"/>
    <mergeCell ref="DB82:DC82"/>
    <mergeCell ref="DD82:DE82"/>
    <mergeCell ref="DF82:DG82"/>
    <mergeCell ref="DH82:DI82"/>
    <mergeCell ref="DJ82:DK82"/>
    <mergeCell ref="DL82:DM82"/>
    <mergeCell ref="EL82:EM82"/>
    <mergeCell ref="EN82:EO82"/>
    <mergeCell ref="EP82:EQ82"/>
    <mergeCell ref="ER82:ES82"/>
    <mergeCell ref="ET82:EU82"/>
    <mergeCell ref="EV82:EW82"/>
    <mergeCell ref="DZ82:EA82"/>
    <mergeCell ref="EB82:EC82"/>
    <mergeCell ref="ED82:EE82"/>
    <mergeCell ref="EF82:EG82"/>
    <mergeCell ref="EH82:EI82"/>
    <mergeCell ref="EJ82:EK82"/>
    <mergeCell ref="FN82:FO82"/>
    <mergeCell ref="FP82:FQ82"/>
    <mergeCell ref="FR82:FS82"/>
    <mergeCell ref="FT82:FU82"/>
    <mergeCell ref="EX82:EY82"/>
    <mergeCell ref="EZ82:FA82"/>
    <mergeCell ref="FB82:FC82"/>
    <mergeCell ref="FD82:FE82"/>
    <mergeCell ref="FF82:FG82"/>
    <mergeCell ref="FH82:FI82"/>
    <mergeCell ref="GT82:GU82"/>
    <mergeCell ref="GV82:GW82"/>
    <mergeCell ref="GX82:GY82"/>
    <mergeCell ref="GZ82:HA82"/>
    <mergeCell ref="B83:B84"/>
    <mergeCell ref="L84:M84"/>
    <mergeCell ref="N84:O84"/>
    <mergeCell ref="P84:Q84"/>
    <mergeCell ref="R84:S84"/>
    <mergeCell ref="T84:U84"/>
    <mergeCell ref="GH82:GI82"/>
    <mergeCell ref="GJ82:GK82"/>
    <mergeCell ref="GL82:GM82"/>
    <mergeCell ref="GN82:GO82"/>
    <mergeCell ref="GP82:GQ82"/>
    <mergeCell ref="GR82:GS82"/>
    <mergeCell ref="FV82:FW82"/>
    <mergeCell ref="FX82:FY82"/>
    <mergeCell ref="FZ82:GA82"/>
    <mergeCell ref="GB82:GC82"/>
    <mergeCell ref="GD82:GE82"/>
    <mergeCell ref="GF82:GG82"/>
    <mergeCell ref="FJ82:FK82"/>
    <mergeCell ref="FL82:FM82"/>
    <mergeCell ref="AH84:AI84"/>
    <mergeCell ref="AJ84:AK84"/>
    <mergeCell ref="AL84:AM84"/>
    <mergeCell ref="AN84:AO84"/>
    <mergeCell ref="AP84:AQ84"/>
    <mergeCell ref="AR84:AS84"/>
    <mergeCell ref="V84:W84"/>
    <mergeCell ref="X84:Y84"/>
    <mergeCell ref="Z84:AA84"/>
    <mergeCell ref="AB84:AC84"/>
    <mergeCell ref="AD84:AE84"/>
    <mergeCell ref="AF84:AG84"/>
    <mergeCell ref="BF84:BG84"/>
    <mergeCell ref="BH84:BI84"/>
    <mergeCell ref="BJ84:BK84"/>
    <mergeCell ref="BL84:BM84"/>
    <mergeCell ref="BN84:BO84"/>
    <mergeCell ref="BP84:BQ84"/>
    <mergeCell ref="AT84:AU84"/>
    <mergeCell ref="AV84:AW84"/>
    <mergeCell ref="AX84:AY84"/>
    <mergeCell ref="AZ84:BA84"/>
    <mergeCell ref="BB84:BC84"/>
    <mergeCell ref="BD84:BE84"/>
    <mergeCell ref="CD84:CE84"/>
    <mergeCell ref="CF84:CG84"/>
    <mergeCell ref="CH84:CI84"/>
    <mergeCell ref="CJ84:CK84"/>
    <mergeCell ref="CL84:CM84"/>
    <mergeCell ref="CN84:CO84"/>
    <mergeCell ref="BR84:BS84"/>
    <mergeCell ref="BT84:BU84"/>
    <mergeCell ref="BV84:BW84"/>
    <mergeCell ref="BX84:BY84"/>
    <mergeCell ref="BZ84:CA84"/>
    <mergeCell ref="CB84:CC84"/>
    <mergeCell ref="DB84:DC84"/>
    <mergeCell ref="DD84:DE84"/>
    <mergeCell ref="DF84:DG84"/>
    <mergeCell ref="DH84:DI84"/>
    <mergeCell ref="DJ84:DK84"/>
    <mergeCell ref="DL84:DM84"/>
    <mergeCell ref="CP84:CQ84"/>
    <mergeCell ref="CR84:CS84"/>
    <mergeCell ref="CT84:CU84"/>
    <mergeCell ref="CV84:CW84"/>
    <mergeCell ref="CX84:CY84"/>
    <mergeCell ref="CZ84:DA84"/>
    <mergeCell ref="DZ84:EA84"/>
    <mergeCell ref="EB84:EC84"/>
    <mergeCell ref="ED84:EE84"/>
    <mergeCell ref="EF84:EG84"/>
    <mergeCell ref="EH84:EI84"/>
    <mergeCell ref="EJ84:EK84"/>
    <mergeCell ref="DN84:DO84"/>
    <mergeCell ref="DP84:DQ84"/>
    <mergeCell ref="DR84:DS84"/>
    <mergeCell ref="DT84:DU84"/>
    <mergeCell ref="DV84:DW84"/>
    <mergeCell ref="DX84:DY84"/>
    <mergeCell ref="FT84:FU84"/>
    <mergeCell ref="EX84:EY84"/>
    <mergeCell ref="EZ84:FA84"/>
    <mergeCell ref="FB84:FC84"/>
    <mergeCell ref="FD84:FE84"/>
    <mergeCell ref="FF84:FG84"/>
    <mergeCell ref="FH84:FI84"/>
    <mergeCell ref="EL84:EM84"/>
    <mergeCell ref="EN84:EO84"/>
    <mergeCell ref="EP84:EQ84"/>
    <mergeCell ref="ER84:ES84"/>
    <mergeCell ref="ET84:EU84"/>
    <mergeCell ref="EV84:EW84"/>
    <mergeCell ref="I101:J101"/>
    <mergeCell ref="GT84:GU84"/>
    <mergeCell ref="GV84:GW84"/>
    <mergeCell ref="GX84:GY84"/>
    <mergeCell ref="GZ84:HA84"/>
    <mergeCell ref="B85:C85"/>
    <mergeCell ref="A93:C93"/>
    <mergeCell ref="GH84:GI84"/>
    <mergeCell ref="GJ84:GK84"/>
    <mergeCell ref="GL84:GM84"/>
    <mergeCell ref="GN84:GO84"/>
    <mergeCell ref="GP84:GQ84"/>
    <mergeCell ref="GR84:GS84"/>
    <mergeCell ref="FV84:FW84"/>
    <mergeCell ref="FX84:FY84"/>
    <mergeCell ref="FZ84:GA84"/>
    <mergeCell ref="GB84:GC84"/>
    <mergeCell ref="GD84:GE84"/>
    <mergeCell ref="GF84:GG84"/>
    <mergeCell ref="FJ84:FK84"/>
    <mergeCell ref="FL84:FM84"/>
    <mergeCell ref="FN84:FO84"/>
    <mergeCell ref="FP84:FQ84"/>
    <mergeCell ref="FR84:FS84"/>
  </mergeCells>
  <conditionalFormatting sqref="J67:K77">
    <cfRule type="expression" dxfId="115" priority="10">
      <formula>ROUND(J67,0)-J67&lt;&gt;0</formula>
    </cfRule>
  </conditionalFormatting>
  <conditionalFormatting sqref="J69">
    <cfRule type="expression" dxfId="114" priority="9">
      <formula>ROUND(J69,0)-J69&lt;&gt;0</formula>
    </cfRule>
  </conditionalFormatting>
  <conditionalFormatting sqref="J58:K64">
    <cfRule type="expression" dxfId="113" priority="8">
      <formula>ROUND(J58,0)-J58&lt;&gt;0</formula>
    </cfRule>
  </conditionalFormatting>
  <conditionalFormatting sqref="I45:K55">
    <cfRule type="expression" dxfId="112" priority="7">
      <formula>ROUND(I45,0)-I45&lt;&gt;0</formula>
    </cfRule>
  </conditionalFormatting>
  <conditionalFormatting sqref="H32:J38">
    <cfRule type="expression" dxfId="111" priority="6">
      <formula>ROUND(H32,0)-H32&lt;&gt;0</formula>
    </cfRule>
  </conditionalFormatting>
  <conditionalFormatting sqref="H15:K19 H23:K23 H21:K21">
    <cfRule type="expression" dxfId="110" priority="5">
      <formula>ROUND(H15,0)-H15&lt;&gt;0</formula>
    </cfRule>
  </conditionalFormatting>
  <conditionalFormatting sqref="H25:K26">
    <cfRule type="expression" dxfId="109" priority="4">
      <formula>ROUND(H25,0)-H25&lt;&gt;0</formula>
    </cfRule>
  </conditionalFormatting>
  <conditionalFormatting sqref="H28">
    <cfRule type="expression" dxfId="108" priority="3">
      <formula>ROUND(H28,0)-H28&lt;&gt;0</formula>
    </cfRule>
  </conditionalFormatting>
  <conditionalFormatting sqref="H22:K22">
    <cfRule type="expression" dxfId="107" priority="2">
      <formula>ROUND(H22,0)-H22&lt;&gt;0</formula>
    </cfRule>
  </conditionalFormatting>
  <conditionalFormatting sqref="H20:K20">
    <cfRule type="expression" dxfId="106" priority="1">
      <formula>ROUND(H20,0)-H20&lt;&gt;0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99"/>
  <sheetViews>
    <sheetView zoomScale="30" zoomScaleNormal="30" workbookViewId="0">
      <selection activeCell="B6" sqref="B6"/>
    </sheetView>
  </sheetViews>
  <sheetFormatPr defaultRowHeight="15" x14ac:dyDescent="0.25"/>
  <cols>
    <col min="1" max="1" width="21.28515625" style="2" customWidth="1"/>
    <col min="2" max="2" width="48.85546875" style="2" customWidth="1"/>
    <col min="3" max="3" width="96.140625" style="2" customWidth="1"/>
    <col min="4" max="4" width="17.28515625" style="2" customWidth="1"/>
    <col min="5" max="5" width="50.5703125" style="2" customWidth="1"/>
    <col min="6" max="6" width="30.28515625" style="2" customWidth="1"/>
    <col min="7" max="7" width="42.85546875" style="2" customWidth="1"/>
    <col min="8" max="8" width="48.42578125" style="2" customWidth="1"/>
    <col min="9" max="9" width="30.28515625" style="2" customWidth="1"/>
    <col min="10" max="10" width="29.85546875" style="2" customWidth="1"/>
    <col min="11" max="11" width="30.28515625" style="2" customWidth="1"/>
    <col min="12" max="16" width="24.5703125" style="2" hidden="1" customWidth="1"/>
    <col min="17" max="17" width="37.42578125" style="2" hidden="1" customWidth="1"/>
    <col min="18" max="19" width="30.28515625" style="2" hidden="1" customWidth="1"/>
    <col min="20" max="20" width="31.7109375" style="2" hidden="1" customWidth="1"/>
    <col min="21" max="21" width="32.7109375" style="2" hidden="1" customWidth="1"/>
    <col min="22" max="16384" width="9.140625" style="2"/>
  </cols>
  <sheetData>
    <row r="1" spans="1:19" ht="23.2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23.25" x14ac:dyDescent="0.35">
      <c r="A2" s="1"/>
      <c r="B2" s="1"/>
      <c r="C2" s="1"/>
      <c r="D2" s="1"/>
      <c r="E2" s="1"/>
      <c r="F2" s="1"/>
      <c r="G2" s="1"/>
      <c r="H2" s="161" t="s">
        <v>15</v>
      </c>
      <c r="I2" s="161"/>
      <c r="J2" s="161"/>
      <c r="K2" s="161"/>
    </row>
    <row r="3" spans="1:19" ht="23.25" x14ac:dyDescent="0.35">
      <c r="A3" s="1"/>
      <c r="B3" s="1"/>
      <c r="C3" s="1"/>
      <c r="D3" s="1"/>
      <c r="E3" s="1"/>
      <c r="F3" s="1"/>
      <c r="G3" s="1"/>
      <c r="H3" s="161" t="s">
        <v>16</v>
      </c>
      <c r="I3" s="161"/>
      <c r="J3" s="161"/>
      <c r="K3" s="161"/>
    </row>
    <row r="4" spans="1:19" ht="23.25" x14ac:dyDescent="0.35">
      <c r="A4" s="1"/>
      <c r="B4" s="1"/>
      <c r="C4" s="1"/>
      <c r="D4" s="1"/>
      <c r="E4" s="1"/>
      <c r="F4" s="1"/>
      <c r="G4" s="1"/>
      <c r="H4" s="161" t="s">
        <v>17</v>
      </c>
      <c r="I4" s="161"/>
      <c r="J4" s="161"/>
      <c r="K4" s="161"/>
    </row>
    <row r="5" spans="1:19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9" ht="24" customHeight="1" x14ac:dyDescent="0.4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9" ht="53.25" x14ac:dyDescent="0.75">
      <c r="A7" s="162" t="s">
        <v>180</v>
      </c>
      <c r="B7" s="162"/>
      <c r="C7" s="162"/>
      <c r="D7" s="162"/>
      <c r="E7" s="163"/>
      <c r="F7" s="163"/>
      <c r="G7" s="163"/>
      <c r="H7" s="163"/>
      <c r="I7" s="163"/>
      <c r="J7" s="163"/>
      <c r="K7" s="163"/>
    </row>
    <row r="8" spans="1:19" ht="51.75" x14ac:dyDescent="0.65">
      <c r="A8" s="162" t="s">
        <v>13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</row>
    <row r="9" spans="1:19" ht="37.5" customHeight="1" x14ac:dyDescent="0.45">
      <c r="A9" s="164" t="s">
        <v>19</v>
      </c>
      <c r="B9" s="164"/>
      <c r="C9" s="164"/>
      <c r="D9" s="164"/>
      <c r="E9" s="165"/>
      <c r="F9" s="165"/>
      <c r="G9" s="165"/>
      <c r="H9" s="165"/>
      <c r="I9" s="165"/>
      <c r="J9" s="165"/>
      <c r="K9" s="165"/>
    </row>
    <row r="10" spans="1:19" s="4" customFormat="1" ht="32.25" customHeight="1" x14ac:dyDescent="0.2">
      <c r="A10" s="166" t="s">
        <v>20</v>
      </c>
      <c r="B10" s="168" t="s">
        <v>0</v>
      </c>
      <c r="C10" s="169"/>
      <c r="D10" s="172" t="s">
        <v>21</v>
      </c>
      <c r="E10" s="174" t="s">
        <v>22</v>
      </c>
      <c r="F10" s="175"/>
      <c r="G10" s="175"/>
      <c r="H10" s="175"/>
      <c r="I10" s="175"/>
      <c r="J10" s="176"/>
      <c r="K10" s="177"/>
    </row>
    <row r="11" spans="1:19" s="4" customFormat="1" ht="114.75" customHeight="1" x14ac:dyDescent="0.2">
      <c r="A11" s="167"/>
      <c r="B11" s="170"/>
      <c r="C11" s="171"/>
      <c r="D11" s="173"/>
      <c r="E11" s="5" t="s">
        <v>23</v>
      </c>
      <c r="F11" s="5" t="s">
        <v>24</v>
      </c>
      <c r="G11" s="90" t="s">
        <v>25</v>
      </c>
      <c r="H11" s="90" t="s">
        <v>1</v>
      </c>
      <c r="I11" s="90" t="s">
        <v>2</v>
      </c>
      <c r="J11" s="90" t="s">
        <v>3</v>
      </c>
      <c r="K11" s="90" t="s">
        <v>4</v>
      </c>
    </row>
    <row r="12" spans="1:19" s="4" customFormat="1" ht="25.5" hidden="1" customHeight="1" x14ac:dyDescent="0.4">
      <c r="A12" s="7">
        <v>1</v>
      </c>
      <c r="B12" s="178">
        <v>2</v>
      </c>
      <c r="C12" s="178"/>
      <c r="D12" s="8">
        <v>3</v>
      </c>
      <c r="E12" s="9">
        <v>4</v>
      </c>
      <c r="F12" s="9">
        <v>5</v>
      </c>
      <c r="G12" s="8">
        <v>6</v>
      </c>
      <c r="H12" s="8">
        <v>7</v>
      </c>
      <c r="I12" s="8">
        <v>8</v>
      </c>
      <c r="J12" s="8">
        <v>9</v>
      </c>
      <c r="K12" s="8">
        <v>10</v>
      </c>
    </row>
    <row r="13" spans="1:19" s="13" customFormat="1" ht="62.25" customHeight="1" x14ac:dyDescent="0.45">
      <c r="A13" s="10">
        <v>1</v>
      </c>
      <c r="B13" s="159" t="s">
        <v>26</v>
      </c>
      <c r="C13" s="160"/>
      <c r="D13" s="11" t="s">
        <v>27</v>
      </c>
      <c r="E13" s="12">
        <f t="shared" ref="E13:E22" si="0">G13-F13</f>
        <v>132867978</v>
      </c>
      <c r="F13" s="12"/>
      <c r="G13" s="12">
        <f>H13+I13+J13+K13</f>
        <v>132867978</v>
      </c>
      <c r="H13" s="12">
        <f>H14+H24+H27+H31</f>
        <v>119851759</v>
      </c>
      <c r="I13" s="12">
        <f>I14+I24+I27+I31</f>
        <v>4455718</v>
      </c>
      <c r="J13" s="12">
        <f>J14+J24+J27+J31</f>
        <v>8560501</v>
      </c>
      <c r="K13" s="12"/>
      <c r="Q13" s="14">
        <v>124339314</v>
      </c>
      <c r="R13" s="14">
        <f>E13-Q13</f>
        <v>8528664</v>
      </c>
      <c r="S13" s="14">
        <f>R13/Q13*100</f>
        <v>6.8591853418139337</v>
      </c>
    </row>
    <row r="14" spans="1:19" s="13" customFormat="1" ht="65.25" customHeight="1" x14ac:dyDescent="0.45">
      <c r="A14" s="15" t="s">
        <v>28</v>
      </c>
      <c r="B14" s="147" t="s">
        <v>29</v>
      </c>
      <c r="C14" s="148"/>
      <c r="D14" s="16" t="s">
        <v>27</v>
      </c>
      <c r="E14" s="17">
        <f t="shared" si="0"/>
        <v>115444433</v>
      </c>
      <c r="F14" s="17"/>
      <c r="G14" s="17">
        <f t="shared" ref="G14:G25" si="1">H14+I14+J14+K14</f>
        <v>115444433</v>
      </c>
      <c r="H14" s="17">
        <f>SUM(H15:H23)</f>
        <v>104290444</v>
      </c>
      <c r="I14" s="17">
        <f>SUM(I15:I23)</f>
        <v>4455718</v>
      </c>
      <c r="J14" s="17">
        <f>SUM(J15:J23)</f>
        <v>6698271</v>
      </c>
      <c r="K14" s="17"/>
      <c r="Q14" s="14">
        <v>108352174</v>
      </c>
      <c r="R14" s="14">
        <f t="shared" ref="R14:R38" si="2">E14-Q14</f>
        <v>7092259</v>
      </c>
      <c r="S14" s="14">
        <f t="shared" ref="S14:S25" si="3">R14/Q14*100</f>
        <v>6.5455622514782208</v>
      </c>
    </row>
    <row r="15" spans="1:19" s="13" customFormat="1" ht="63.75" customHeight="1" x14ac:dyDescent="0.45">
      <c r="A15" s="18" t="s">
        <v>30</v>
      </c>
      <c r="B15" s="145" t="s">
        <v>31</v>
      </c>
      <c r="C15" s="146"/>
      <c r="D15" s="19" t="s">
        <v>27</v>
      </c>
      <c r="E15" s="20">
        <f t="shared" si="0"/>
        <v>8642799</v>
      </c>
      <c r="F15" s="20"/>
      <c r="G15" s="21">
        <f>H15+I15+J15+K15</f>
        <v>8642799</v>
      </c>
      <c r="H15" s="20">
        <v>8014314</v>
      </c>
      <c r="I15" s="20"/>
      <c r="J15" s="20">
        <v>628485</v>
      </c>
      <c r="K15" s="20"/>
      <c r="Q15" s="22">
        <v>8110743</v>
      </c>
      <c r="R15" s="14">
        <f>E15-Q15</f>
        <v>532056</v>
      </c>
      <c r="S15" s="14">
        <f t="shared" si="3"/>
        <v>6.5598922318214248</v>
      </c>
    </row>
    <row r="16" spans="1:19" s="13" customFormat="1" ht="61.5" customHeight="1" x14ac:dyDescent="0.45">
      <c r="A16" s="18" t="s">
        <v>32</v>
      </c>
      <c r="B16" s="145" t="s">
        <v>33</v>
      </c>
      <c r="C16" s="146"/>
      <c r="D16" s="19" t="s">
        <v>27</v>
      </c>
      <c r="E16" s="20">
        <f t="shared" si="0"/>
        <v>88647940</v>
      </c>
      <c r="F16" s="20"/>
      <c r="G16" s="21">
        <f>H16+I16+J16+K16</f>
        <v>88647940</v>
      </c>
      <c r="H16" s="20">
        <f>[3]Лист1!B5</f>
        <v>82100515</v>
      </c>
      <c r="I16" s="20">
        <f>[3]Лист1!B6</f>
        <v>4455718</v>
      </c>
      <c r="J16" s="20">
        <f>[3]Лист1!B7</f>
        <v>2091707</v>
      </c>
      <c r="K16" s="20"/>
      <c r="Q16" s="22">
        <v>83371068</v>
      </c>
      <c r="R16" s="14">
        <f t="shared" si="2"/>
        <v>5276872</v>
      </c>
      <c r="S16" s="14">
        <f t="shared" si="3"/>
        <v>6.3293803553050321</v>
      </c>
    </row>
    <row r="17" spans="1:19" s="13" customFormat="1" ht="59.25" customHeight="1" x14ac:dyDescent="0.45">
      <c r="A17" s="18" t="s">
        <v>34</v>
      </c>
      <c r="B17" s="155" t="s">
        <v>35</v>
      </c>
      <c r="C17" s="156"/>
      <c r="D17" s="19" t="s">
        <v>27</v>
      </c>
      <c r="E17" s="20">
        <f t="shared" si="0"/>
        <v>9551751</v>
      </c>
      <c r="F17" s="20"/>
      <c r="G17" s="21">
        <f t="shared" si="1"/>
        <v>9551751</v>
      </c>
      <c r="H17" s="20">
        <v>9551751</v>
      </c>
      <c r="I17" s="20"/>
      <c r="J17" s="20"/>
      <c r="K17" s="20"/>
      <c r="Q17" s="22">
        <v>8400030</v>
      </c>
      <c r="R17" s="14">
        <f>E17-Q17</f>
        <v>1151721</v>
      </c>
      <c r="S17" s="14">
        <f t="shared" si="3"/>
        <v>13.710915318159579</v>
      </c>
    </row>
    <row r="18" spans="1:19" s="13" customFormat="1" ht="59.25" customHeight="1" x14ac:dyDescent="0.45">
      <c r="A18" s="18" t="s">
        <v>36</v>
      </c>
      <c r="B18" s="145" t="s">
        <v>37</v>
      </c>
      <c r="C18" s="146"/>
      <c r="D18" s="19" t="s">
        <v>27</v>
      </c>
      <c r="E18" s="20">
        <f t="shared" si="0"/>
        <v>6278577</v>
      </c>
      <c r="F18" s="20"/>
      <c r="G18" s="21">
        <f t="shared" si="1"/>
        <v>6278577</v>
      </c>
      <c r="H18" s="20">
        <f>[3]Лист1!B18</f>
        <v>3306897</v>
      </c>
      <c r="I18" s="20"/>
      <c r="J18" s="20">
        <f>[3]Лист1!B20</f>
        <v>2971680</v>
      </c>
      <c r="K18" s="20"/>
      <c r="Q18" s="22">
        <v>6235035</v>
      </c>
      <c r="R18" s="14">
        <f t="shared" si="2"/>
        <v>43542</v>
      </c>
      <c r="S18" s="14">
        <f t="shared" si="3"/>
        <v>0.69834411514931349</v>
      </c>
    </row>
    <row r="19" spans="1:19" s="13" customFormat="1" ht="69" customHeight="1" x14ac:dyDescent="0.45">
      <c r="A19" s="18" t="s">
        <v>38</v>
      </c>
      <c r="B19" s="157" t="s">
        <v>39</v>
      </c>
      <c r="C19" s="158"/>
      <c r="D19" s="19" t="s">
        <v>27</v>
      </c>
      <c r="E19" s="20">
        <f t="shared" si="0"/>
        <v>186329</v>
      </c>
      <c r="F19" s="20"/>
      <c r="G19" s="21">
        <f t="shared" si="1"/>
        <v>186329</v>
      </c>
      <c r="H19" s="20"/>
      <c r="I19" s="20"/>
      <c r="J19" s="20">
        <v>186329</v>
      </c>
      <c r="K19" s="20"/>
      <c r="Q19" s="22">
        <v>211994</v>
      </c>
      <c r="R19" s="14">
        <f t="shared" si="2"/>
        <v>-25665</v>
      </c>
      <c r="S19" s="14">
        <f t="shared" si="3"/>
        <v>-12.10647471154844</v>
      </c>
    </row>
    <row r="20" spans="1:19" s="13" customFormat="1" ht="69" customHeight="1" x14ac:dyDescent="0.45">
      <c r="A20" s="18" t="s">
        <v>40</v>
      </c>
      <c r="B20" s="157" t="s">
        <v>164</v>
      </c>
      <c r="C20" s="158"/>
      <c r="D20" s="19" t="s">
        <v>27</v>
      </c>
      <c r="E20" s="20">
        <f t="shared" si="0"/>
        <v>731670</v>
      </c>
      <c r="F20" s="20"/>
      <c r="G20" s="21">
        <f t="shared" si="1"/>
        <v>731670</v>
      </c>
      <c r="H20" s="20"/>
      <c r="I20" s="20"/>
      <c r="J20" s="20">
        <v>731670</v>
      </c>
      <c r="K20" s="20"/>
      <c r="Q20" s="22">
        <v>666240</v>
      </c>
      <c r="R20" s="14">
        <f t="shared" si="2"/>
        <v>65430</v>
      </c>
      <c r="S20" s="14">
        <f t="shared" si="3"/>
        <v>9.8207853025936593</v>
      </c>
    </row>
    <row r="21" spans="1:19" s="13" customFormat="1" ht="85.5" customHeight="1" x14ac:dyDescent="0.45">
      <c r="A21" s="18" t="s">
        <v>42</v>
      </c>
      <c r="B21" s="157" t="s">
        <v>43</v>
      </c>
      <c r="C21" s="158"/>
      <c r="D21" s="19" t="s">
        <v>27</v>
      </c>
      <c r="E21" s="20">
        <f t="shared" si="0"/>
        <v>358767</v>
      </c>
      <c r="F21" s="20"/>
      <c r="G21" s="21">
        <f>H21+I21+J21+K21</f>
        <v>358767</v>
      </c>
      <c r="H21" s="20">
        <v>358767</v>
      </c>
      <c r="I21" s="20"/>
      <c r="J21" s="20"/>
      <c r="K21" s="20"/>
      <c r="Q21" s="22">
        <v>343064</v>
      </c>
      <c r="R21" s="14">
        <f t="shared" si="2"/>
        <v>15703</v>
      </c>
      <c r="S21" s="14">
        <f t="shared" si="3"/>
        <v>4.577280041041905</v>
      </c>
    </row>
    <row r="22" spans="1:19" s="13" customFormat="1" ht="70.5" customHeight="1" x14ac:dyDescent="0.45">
      <c r="A22" s="18" t="s">
        <v>44</v>
      </c>
      <c r="B22" s="157" t="s">
        <v>45</v>
      </c>
      <c r="C22" s="158"/>
      <c r="D22" s="19" t="s">
        <v>27</v>
      </c>
      <c r="E22" s="20">
        <f t="shared" si="0"/>
        <v>88400</v>
      </c>
      <c r="F22" s="20"/>
      <c r="G22" s="21">
        <f>H22+I22+J22+K22</f>
        <v>88400</v>
      </c>
      <c r="H22" s="20"/>
      <c r="I22" s="20"/>
      <c r="J22" s="20">
        <v>88400</v>
      </c>
      <c r="K22" s="20"/>
      <c r="Q22" s="22">
        <v>81240</v>
      </c>
      <c r="R22" s="14">
        <f t="shared" si="2"/>
        <v>7160</v>
      </c>
      <c r="S22" s="14">
        <f t="shared" si="3"/>
        <v>8.8133924175283109</v>
      </c>
    </row>
    <row r="23" spans="1:19" s="13" customFormat="1" ht="63.75" customHeight="1" x14ac:dyDescent="0.45">
      <c r="A23" s="18" t="s">
        <v>46</v>
      </c>
      <c r="B23" s="157" t="s">
        <v>47</v>
      </c>
      <c r="C23" s="158"/>
      <c r="D23" s="19" t="s">
        <v>27</v>
      </c>
      <c r="E23" s="20">
        <f>G23-F23</f>
        <v>958200</v>
      </c>
      <c r="F23" s="20"/>
      <c r="G23" s="21">
        <f>H23+I23+J23+K23</f>
        <v>958200</v>
      </c>
      <c r="H23" s="20">
        <v>958200</v>
      </c>
      <c r="I23" s="20"/>
      <c r="J23" s="20"/>
      <c r="K23" s="20"/>
      <c r="Q23" s="22">
        <v>932760</v>
      </c>
      <c r="R23" s="14">
        <f t="shared" si="2"/>
        <v>25440</v>
      </c>
      <c r="S23" s="14">
        <f>R23/Q23*100</f>
        <v>2.7273896822333721</v>
      </c>
    </row>
    <row r="24" spans="1:19" s="13" customFormat="1" ht="62.25" customHeight="1" x14ac:dyDescent="0.45">
      <c r="A24" s="15" t="s">
        <v>48</v>
      </c>
      <c r="B24" s="147" t="s">
        <v>49</v>
      </c>
      <c r="C24" s="148"/>
      <c r="D24" s="16" t="s">
        <v>27</v>
      </c>
      <c r="E24" s="25">
        <f>E25+E26</f>
        <v>3950553</v>
      </c>
      <c r="F24" s="25"/>
      <c r="G24" s="17">
        <f t="shared" si="1"/>
        <v>3950553</v>
      </c>
      <c r="H24" s="17">
        <f>H25+H26</f>
        <v>3950553</v>
      </c>
      <c r="I24" s="17"/>
      <c r="J24" s="17"/>
      <c r="K24" s="17"/>
      <c r="Q24" s="14">
        <v>3619372</v>
      </c>
      <c r="R24" s="14">
        <f t="shared" si="2"/>
        <v>331181</v>
      </c>
      <c r="S24" s="14">
        <f t="shared" si="3"/>
        <v>9.1502337974654164</v>
      </c>
    </row>
    <row r="25" spans="1:19" s="13" customFormat="1" ht="56.25" customHeight="1" x14ac:dyDescent="0.45">
      <c r="A25" s="18" t="s">
        <v>50</v>
      </c>
      <c r="B25" s="145" t="s">
        <v>51</v>
      </c>
      <c r="C25" s="146"/>
      <c r="D25" s="19" t="s">
        <v>27</v>
      </c>
      <c r="E25" s="20">
        <f>G25-F25</f>
        <v>3950553</v>
      </c>
      <c r="F25" s="20"/>
      <c r="G25" s="21">
        <f t="shared" si="1"/>
        <v>3950553</v>
      </c>
      <c r="H25" s="20">
        <v>3950553</v>
      </c>
      <c r="I25" s="20"/>
      <c r="J25" s="20"/>
      <c r="K25" s="20"/>
      <c r="Q25" s="22">
        <v>3619372</v>
      </c>
      <c r="R25" s="14">
        <f t="shared" si="2"/>
        <v>331181</v>
      </c>
      <c r="S25" s="14">
        <f t="shared" si="3"/>
        <v>9.1502337974654164</v>
      </c>
    </row>
    <row r="26" spans="1:19" s="13" customFormat="1" ht="62.25" customHeight="1" x14ac:dyDescent="0.45">
      <c r="A26" s="18" t="s">
        <v>52</v>
      </c>
      <c r="B26" s="145" t="s">
        <v>53</v>
      </c>
      <c r="C26" s="146"/>
      <c r="D26" s="19" t="s">
        <v>27</v>
      </c>
      <c r="E26" s="20"/>
      <c r="F26" s="20"/>
      <c r="G26" s="21"/>
      <c r="H26" s="20"/>
      <c r="I26" s="20"/>
      <c r="J26" s="20"/>
      <c r="K26" s="20"/>
      <c r="Q26" s="14"/>
      <c r="R26" s="14">
        <f t="shared" si="2"/>
        <v>0</v>
      </c>
    </row>
    <row r="27" spans="1:19" s="13" customFormat="1" ht="78.75" customHeight="1" x14ac:dyDescent="0.45">
      <c r="A27" s="15" t="s">
        <v>54</v>
      </c>
      <c r="B27" s="147" t="s">
        <v>55</v>
      </c>
      <c r="C27" s="148"/>
      <c r="D27" s="16" t="s">
        <v>27</v>
      </c>
      <c r="E27" s="25">
        <f>E28+E29+E30</f>
        <v>4558525</v>
      </c>
      <c r="F27" s="25"/>
      <c r="G27" s="17">
        <f>G28+G29+G30</f>
        <v>4558525</v>
      </c>
      <c r="H27" s="17">
        <f>H28+H29+H30</f>
        <v>4558525</v>
      </c>
      <c r="I27" s="17"/>
      <c r="J27" s="17"/>
      <c r="K27" s="17"/>
      <c r="Q27" s="14">
        <v>4203507</v>
      </c>
      <c r="R27" s="14">
        <f t="shared" si="2"/>
        <v>355018</v>
      </c>
      <c r="S27" s="14">
        <f t="shared" ref="S27:S37" si="4">R27/Q27*100</f>
        <v>8.4457573164502886</v>
      </c>
    </row>
    <row r="28" spans="1:19" s="13" customFormat="1" ht="87.75" customHeight="1" x14ac:dyDescent="0.45">
      <c r="A28" s="18" t="s">
        <v>56</v>
      </c>
      <c r="B28" s="145" t="s">
        <v>165</v>
      </c>
      <c r="C28" s="146"/>
      <c r="D28" s="19" t="s">
        <v>27</v>
      </c>
      <c r="E28" s="20">
        <f>G28-F28</f>
        <v>4558525</v>
      </c>
      <c r="F28" s="20"/>
      <c r="G28" s="21">
        <f>H28+I28+J28+K28</f>
        <v>4558525</v>
      </c>
      <c r="H28" s="20">
        <f>[3]Лист1!B31</f>
        <v>4558525</v>
      </c>
      <c r="I28" s="20"/>
      <c r="J28" s="20"/>
      <c r="K28" s="20"/>
      <c r="Q28" s="22">
        <v>4203507</v>
      </c>
      <c r="R28" s="14">
        <f t="shared" si="2"/>
        <v>355018</v>
      </c>
      <c r="S28" s="14">
        <f t="shared" si="4"/>
        <v>8.4457573164502886</v>
      </c>
    </row>
    <row r="29" spans="1:19" s="13" customFormat="1" ht="46.5" hidden="1" customHeight="1" x14ac:dyDescent="0.45">
      <c r="A29" s="18" t="s">
        <v>58</v>
      </c>
      <c r="B29" s="145" t="s">
        <v>59</v>
      </c>
      <c r="C29" s="146"/>
      <c r="D29" s="19" t="s">
        <v>27</v>
      </c>
      <c r="E29" s="20">
        <f>G29-F29</f>
        <v>0</v>
      </c>
      <c r="F29" s="20"/>
      <c r="G29" s="21">
        <f>H29+I29+J29+K29</f>
        <v>0</v>
      </c>
      <c r="H29" s="20"/>
      <c r="I29" s="20"/>
      <c r="J29" s="20"/>
      <c r="K29" s="20"/>
      <c r="Q29" s="14">
        <v>0</v>
      </c>
      <c r="R29" s="14">
        <f t="shared" si="2"/>
        <v>0</v>
      </c>
      <c r="S29" s="14" t="e">
        <f t="shared" si="4"/>
        <v>#DIV/0!</v>
      </c>
    </row>
    <row r="30" spans="1:19" s="13" customFormat="1" ht="61.5" hidden="1" customHeight="1" x14ac:dyDescent="0.45">
      <c r="A30" s="18" t="s">
        <v>60</v>
      </c>
      <c r="B30" s="145" t="s">
        <v>61</v>
      </c>
      <c r="C30" s="146"/>
      <c r="D30" s="19" t="s">
        <v>27</v>
      </c>
      <c r="E30" s="20">
        <f>G30-F30</f>
        <v>0</v>
      </c>
      <c r="F30" s="20"/>
      <c r="G30" s="21">
        <f>H30+I30+J30+K30</f>
        <v>0</v>
      </c>
      <c r="H30" s="20"/>
      <c r="I30" s="20"/>
      <c r="J30" s="20"/>
      <c r="K30" s="20"/>
      <c r="Q30" s="14">
        <v>0</v>
      </c>
      <c r="R30" s="14">
        <f t="shared" si="2"/>
        <v>0</v>
      </c>
      <c r="S30" s="14" t="e">
        <f t="shared" si="4"/>
        <v>#DIV/0!</v>
      </c>
    </row>
    <row r="31" spans="1:19" s="13" customFormat="1" ht="65.25" customHeight="1" x14ac:dyDescent="0.45">
      <c r="A31" s="15" t="s">
        <v>62</v>
      </c>
      <c r="B31" s="147" t="s">
        <v>63</v>
      </c>
      <c r="C31" s="148"/>
      <c r="D31" s="16" t="s">
        <v>27</v>
      </c>
      <c r="E31" s="25">
        <f>SUM(E32:E37)</f>
        <v>8687187</v>
      </c>
      <c r="F31" s="25"/>
      <c r="G31" s="25">
        <f t="shared" ref="G31" si="5">SUM(G32:G37)</f>
        <v>8687187</v>
      </c>
      <c r="H31" s="25">
        <f>SUM(H32:H38)</f>
        <v>7052237</v>
      </c>
      <c r="I31" s="25"/>
      <c r="J31" s="25">
        <f>SUM(J32:J38)</f>
        <v>1862230</v>
      </c>
      <c r="K31" s="25"/>
      <c r="Q31" s="14">
        <v>7949829</v>
      </c>
      <c r="R31" s="14">
        <f t="shared" si="2"/>
        <v>737358</v>
      </c>
      <c r="S31" s="14">
        <f t="shared" si="4"/>
        <v>9.2751428993000982</v>
      </c>
    </row>
    <row r="32" spans="1:19" s="13" customFormat="1" ht="51.75" customHeight="1" x14ac:dyDescent="0.45">
      <c r="A32" s="18" t="s">
        <v>64</v>
      </c>
      <c r="B32" s="145" t="s">
        <v>65</v>
      </c>
      <c r="C32" s="146"/>
      <c r="D32" s="19" t="s">
        <v>27</v>
      </c>
      <c r="E32" s="20">
        <f>G32-F32</f>
        <v>1279750</v>
      </c>
      <c r="F32" s="20"/>
      <c r="G32" s="21">
        <f>H32+I32+J32+K32</f>
        <v>1279750</v>
      </c>
      <c r="H32" s="20"/>
      <c r="I32" s="20"/>
      <c r="J32" s="20">
        <f>[3]Лист1!B37</f>
        <v>1279750</v>
      </c>
      <c r="K32" s="20"/>
      <c r="Q32" s="22">
        <v>938855</v>
      </c>
      <c r="R32" s="14">
        <f t="shared" si="2"/>
        <v>340895</v>
      </c>
      <c r="S32" s="14">
        <f t="shared" si="4"/>
        <v>36.309653780402726</v>
      </c>
    </row>
    <row r="33" spans="1:21" s="13" customFormat="1" ht="59.25" customHeight="1" x14ac:dyDescent="0.45">
      <c r="A33" s="18" t="s">
        <v>66</v>
      </c>
      <c r="B33" s="155" t="s">
        <v>67</v>
      </c>
      <c r="C33" s="156"/>
      <c r="D33" s="19" t="s">
        <v>27</v>
      </c>
      <c r="E33" s="20">
        <f>G33-F33</f>
        <v>0</v>
      </c>
      <c r="F33" s="20"/>
      <c r="G33" s="21">
        <f t="shared" ref="G33:G73" si="6">H33+I33+J33+K33</f>
        <v>0</v>
      </c>
      <c r="H33" s="20"/>
      <c r="I33" s="20"/>
      <c r="J33" s="20"/>
      <c r="K33" s="20"/>
      <c r="Q33" s="14">
        <v>0</v>
      </c>
      <c r="R33" s="14">
        <f t="shared" si="2"/>
        <v>0</v>
      </c>
      <c r="S33" s="14" t="e">
        <f t="shared" si="4"/>
        <v>#DIV/0!</v>
      </c>
    </row>
    <row r="34" spans="1:21" s="13" customFormat="1" ht="51.75" customHeight="1" x14ac:dyDescent="0.45">
      <c r="A34" s="18" t="s">
        <v>68</v>
      </c>
      <c r="B34" s="145" t="s">
        <v>69</v>
      </c>
      <c r="C34" s="146"/>
      <c r="D34" s="19" t="s">
        <v>27</v>
      </c>
      <c r="E34" s="20"/>
      <c r="F34" s="20"/>
      <c r="G34" s="21"/>
      <c r="H34" s="20"/>
      <c r="I34" s="20"/>
      <c r="J34" s="20"/>
      <c r="K34" s="20"/>
      <c r="Q34" s="14"/>
      <c r="R34" s="14">
        <f t="shared" si="2"/>
        <v>0</v>
      </c>
      <c r="S34" s="14" t="e">
        <f t="shared" si="4"/>
        <v>#DIV/0!</v>
      </c>
    </row>
    <row r="35" spans="1:21" s="13" customFormat="1" ht="51.75" customHeight="1" x14ac:dyDescent="0.45">
      <c r="A35" s="18" t="s">
        <v>70</v>
      </c>
      <c r="B35" s="145" t="s">
        <v>71</v>
      </c>
      <c r="C35" s="146"/>
      <c r="D35" s="19" t="s">
        <v>27</v>
      </c>
      <c r="E35" s="20">
        <f t="shared" ref="E35:E40" si="7">G35-F35</f>
        <v>7052237</v>
      </c>
      <c r="F35" s="20"/>
      <c r="G35" s="21">
        <f>H35+I35+J35+K35</f>
        <v>7052237</v>
      </c>
      <c r="H35" s="20">
        <v>7052237</v>
      </c>
      <c r="I35" s="20"/>
      <c r="J35" s="20"/>
      <c r="K35" s="20"/>
      <c r="Q35" s="22">
        <v>6671758</v>
      </c>
      <c r="R35" s="14">
        <f t="shared" si="2"/>
        <v>380479</v>
      </c>
      <c r="S35" s="14">
        <f t="shared" si="4"/>
        <v>5.7028297489207489</v>
      </c>
    </row>
    <row r="36" spans="1:21" s="13" customFormat="1" ht="32.25" customHeight="1" x14ac:dyDescent="0.45">
      <c r="A36" s="18" t="s">
        <v>72</v>
      </c>
      <c r="B36" s="145" t="s">
        <v>73</v>
      </c>
      <c r="C36" s="146"/>
      <c r="D36" s="19" t="s">
        <v>27</v>
      </c>
      <c r="E36" s="20">
        <f t="shared" si="7"/>
        <v>355200</v>
      </c>
      <c r="F36" s="20"/>
      <c r="G36" s="21">
        <f t="shared" si="6"/>
        <v>355200</v>
      </c>
      <c r="H36" s="20"/>
      <c r="I36" s="20"/>
      <c r="J36" s="20">
        <v>355200</v>
      </c>
      <c r="K36" s="20"/>
      <c r="Q36" s="22">
        <v>339216</v>
      </c>
      <c r="R36" s="14">
        <f t="shared" si="2"/>
        <v>15984</v>
      </c>
      <c r="S36" s="14">
        <f t="shared" si="4"/>
        <v>4.7120418848167542</v>
      </c>
      <c r="T36" s="14"/>
      <c r="U36" s="14"/>
    </row>
    <row r="37" spans="1:21" s="13" customFormat="1" ht="66" customHeight="1" x14ac:dyDescent="0.45">
      <c r="A37" s="18" t="s">
        <v>74</v>
      </c>
      <c r="B37" s="145" t="s">
        <v>75</v>
      </c>
      <c r="C37" s="146"/>
      <c r="D37" s="19" t="s">
        <v>27</v>
      </c>
      <c r="E37" s="20">
        <f t="shared" si="7"/>
        <v>0</v>
      </c>
      <c r="F37" s="20"/>
      <c r="G37" s="21">
        <f t="shared" si="6"/>
        <v>0</v>
      </c>
      <c r="H37" s="20"/>
      <c r="I37" s="20"/>
      <c r="J37" s="20">
        <v>0</v>
      </c>
      <c r="K37" s="20"/>
      <c r="Q37" s="14">
        <v>0</v>
      </c>
      <c r="R37" s="14">
        <f t="shared" si="2"/>
        <v>0</v>
      </c>
      <c r="S37" s="14" t="e">
        <f t="shared" si="4"/>
        <v>#DIV/0!</v>
      </c>
    </row>
    <row r="38" spans="1:21" s="13" customFormat="1" ht="66" customHeight="1" x14ac:dyDescent="0.45">
      <c r="A38" s="18" t="s">
        <v>166</v>
      </c>
      <c r="B38" s="145" t="s">
        <v>167</v>
      </c>
      <c r="C38" s="146"/>
      <c r="D38" s="19" t="s">
        <v>27</v>
      </c>
      <c r="E38" s="20">
        <f t="shared" si="7"/>
        <v>227280</v>
      </c>
      <c r="F38" s="20"/>
      <c r="G38" s="21">
        <f t="shared" si="6"/>
        <v>227280</v>
      </c>
      <c r="H38" s="20"/>
      <c r="I38" s="20"/>
      <c r="J38" s="20">
        <v>227280</v>
      </c>
      <c r="K38" s="20"/>
      <c r="Q38" s="22">
        <v>214432</v>
      </c>
      <c r="R38" s="14">
        <f t="shared" si="2"/>
        <v>12848</v>
      </c>
      <c r="S38" s="14"/>
    </row>
    <row r="39" spans="1:21" s="13" customFormat="1" ht="32.25" customHeight="1" x14ac:dyDescent="0.2">
      <c r="A39" s="10" t="s">
        <v>76</v>
      </c>
      <c r="B39" s="151" t="s">
        <v>77</v>
      </c>
      <c r="C39" s="152"/>
      <c r="D39" s="11" t="s">
        <v>27</v>
      </c>
      <c r="E39" s="26">
        <f t="shared" si="7"/>
        <v>124050184</v>
      </c>
      <c r="F39" s="27">
        <f>F40+F66+F73+F74</f>
        <v>0</v>
      </c>
      <c r="G39" s="12">
        <f>H39+I39+J39+K39</f>
        <v>124050184</v>
      </c>
      <c r="H39" s="12">
        <f>H40+H66+H73+H74</f>
        <v>0</v>
      </c>
      <c r="I39" s="12">
        <f>I40+I66+I73+I74</f>
        <v>15031</v>
      </c>
      <c r="J39" s="12">
        <f>J40+J66+J73+J74</f>
        <v>48462714</v>
      </c>
      <c r="K39" s="12">
        <f>K40+K66+K73+K74</f>
        <v>75572439</v>
      </c>
      <c r="Q39" s="13">
        <v>115352929</v>
      </c>
    </row>
    <row r="40" spans="1:21" s="13" customFormat="1" ht="32.25" customHeight="1" x14ac:dyDescent="0.2">
      <c r="A40" s="15" t="s">
        <v>5</v>
      </c>
      <c r="B40" s="153" t="s">
        <v>78</v>
      </c>
      <c r="C40" s="154"/>
      <c r="D40" s="28" t="s">
        <v>27</v>
      </c>
      <c r="E40" s="25">
        <f t="shared" si="7"/>
        <v>118002312</v>
      </c>
      <c r="F40" s="29">
        <f>F41+F43+F65</f>
        <v>0</v>
      </c>
      <c r="G40" s="17">
        <f>H40+I40+J40+K40</f>
        <v>118002312</v>
      </c>
      <c r="H40" s="17">
        <f>H41+H43+H65</f>
        <v>0</v>
      </c>
      <c r="I40" s="17">
        <f>I41+I43+I65</f>
        <v>15031</v>
      </c>
      <c r="J40" s="17">
        <f>J41+J43+J65</f>
        <v>42549106</v>
      </c>
      <c r="K40" s="17">
        <f>K41+K43+K65</f>
        <v>75438175</v>
      </c>
      <c r="L40" s="30">
        <v>85351857</v>
      </c>
      <c r="M40" s="30">
        <v>0</v>
      </c>
      <c r="N40" s="30">
        <v>11309</v>
      </c>
      <c r="O40" s="30">
        <v>22915747</v>
      </c>
      <c r="P40" s="30">
        <v>62424801</v>
      </c>
      <c r="Q40" s="17">
        <v>79875859</v>
      </c>
      <c r="R40" s="17">
        <v>0</v>
      </c>
      <c r="S40" s="17">
        <v>24632</v>
      </c>
      <c r="T40" s="17">
        <v>20533656</v>
      </c>
      <c r="U40" s="17">
        <v>59317571</v>
      </c>
    </row>
    <row r="41" spans="1:21" s="13" customFormat="1" ht="59.25" customHeight="1" x14ac:dyDescent="0.2">
      <c r="A41" s="15" t="s">
        <v>79</v>
      </c>
      <c r="B41" s="147" t="s">
        <v>80</v>
      </c>
      <c r="C41" s="148"/>
      <c r="D41" s="31" t="s">
        <v>27</v>
      </c>
      <c r="E41" s="32"/>
      <c r="F41" s="33"/>
      <c r="G41" s="34"/>
      <c r="H41" s="33"/>
      <c r="I41" s="33"/>
      <c r="J41" s="32"/>
      <c r="K41" s="32"/>
      <c r="L41" s="30">
        <f>G40+G74-L40</f>
        <v>33063072</v>
      </c>
      <c r="M41" s="30">
        <f>H40+H74-M40</f>
        <v>0</v>
      </c>
      <c r="N41" s="30">
        <f>I40+I74-N40</f>
        <v>3722</v>
      </c>
      <c r="O41" s="30">
        <f>J40+J74-O40</f>
        <v>19911712</v>
      </c>
      <c r="P41" s="30">
        <f>K40+K74-P40</f>
        <v>13147638</v>
      </c>
      <c r="Q41" s="17">
        <f>G40+G74-Q40</f>
        <v>38539070</v>
      </c>
      <c r="R41" s="17">
        <f>H40+H74-R40</f>
        <v>0</v>
      </c>
      <c r="S41" s="17">
        <f>I40+I74-S40</f>
        <v>-9601</v>
      </c>
      <c r="T41" s="17">
        <f>J40+J74-T40</f>
        <v>22293803</v>
      </c>
      <c r="U41" s="17">
        <f>K40+K74-U40</f>
        <v>16254868</v>
      </c>
    </row>
    <row r="42" spans="1:21" s="35" customFormat="1" ht="39" customHeight="1" x14ac:dyDescent="0.3">
      <c r="A42" s="18" t="s">
        <v>81</v>
      </c>
      <c r="B42" s="145" t="s">
        <v>82</v>
      </c>
      <c r="C42" s="146"/>
      <c r="D42" s="19" t="s">
        <v>27</v>
      </c>
      <c r="E42" s="32"/>
      <c r="F42" s="33"/>
      <c r="G42" s="34"/>
      <c r="H42" s="33"/>
      <c r="I42" s="33"/>
      <c r="J42" s="32"/>
      <c r="K42" s="32"/>
      <c r="L42" s="30"/>
      <c r="M42" s="30"/>
      <c r="N42" s="30"/>
      <c r="O42" s="30"/>
      <c r="P42" s="30"/>
    </row>
    <row r="43" spans="1:21" s="13" customFormat="1" ht="67.5" customHeight="1" x14ac:dyDescent="0.5">
      <c r="A43" s="15" t="s">
        <v>83</v>
      </c>
      <c r="B43" s="147" t="s">
        <v>84</v>
      </c>
      <c r="C43" s="148"/>
      <c r="D43" s="29" t="s">
        <v>27</v>
      </c>
      <c r="E43" s="17">
        <f t="shared" ref="E43:E66" si="8">G43-F43</f>
        <v>118002312</v>
      </c>
      <c r="F43" s="17">
        <f>F44+F57+F63+F64</f>
        <v>0</v>
      </c>
      <c r="G43" s="17">
        <f>H43+I43+J43+K43</f>
        <v>118002312</v>
      </c>
      <c r="H43" s="17">
        <f>H44+H57+H63+H64</f>
        <v>0</v>
      </c>
      <c r="I43" s="17">
        <f>I44+I57+I63+I64</f>
        <v>15031</v>
      </c>
      <c r="J43" s="17">
        <f>J44+J57+J63+J64</f>
        <v>42549106</v>
      </c>
      <c r="K43" s="17">
        <f>K44+K57+K63+K64</f>
        <v>75438175</v>
      </c>
      <c r="Q43" s="94">
        <v>109356562</v>
      </c>
      <c r="R43" s="36">
        <f>E43-Q43</f>
        <v>8645750</v>
      </c>
      <c r="S43" s="14">
        <f t="shared" ref="S43:S55" si="9">R43/Q43*100</f>
        <v>7.9060184792568737</v>
      </c>
    </row>
    <row r="44" spans="1:21" s="13" customFormat="1" ht="91.5" customHeight="1" x14ac:dyDescent="0.5">
      <c r="A44" s="15" t="s">
        <v>6</v>
      </c>
      <c r="B44" s="147" t="s">
        <v>85</v>
      </c>
      <c r="C44" s="148"/>
      <c r="D44" s="16" t="s">
        <v>27</v>
      </c>
      <c r="E44" s="25">
        <f>G44-F44</f>
        <v>115538431</v>
      </c>
      <c r="F44" s="29">
        <f>F45+F47+F50+F51+F52</f>
        <v>0</v>
      </c>
      <c r="G44" s="17">
        <f>H44+I44+J44+K44</f>
        <v>115538431</v>
      </c>
      <c r="H44" s="17">
        <f>SUM(H45:H56)</f>
        <v>0</v>
      </c>
      <c r="I44" s="17">
        <f>SUM(I45:I56)</f>
        <v>15031</v>
      </c>
      <c r="J44" s="17">
        <f>SUM(J45:J56)</f>
        <v>40091860</v>
      </c>
      <c r="K44" s="17">
        <f>SUM(K45:K56)</f>
        <v>75431540</v>
      </c>
      <c r="Q44" s="94">
        <v>107136095</v>
      </c>
      <c r="R44" s="36">
        <f>E44-Q44</f>
        <v>8402336</v>
      </c>
      <c r="S44" s="14">
        <f t="shared" si="9"/>
        <v>7.8426752440435692</v>
      </c>
    </row>
    <row r="45" spans="1:21" s="13" customFormat="1" ht="52.5" customHeight="1" x14ac:dyDescent="0.5">
      <c r="A45" s="18" t="s">
        <v>86</v>
      </c>
      <c r="B45" s="145" t="s">
        <v>87</v>
      </c>
      <c r="C45" s="146"/>
      <c r="D45" s="19" t="s">
        <v>27</v>
      </c>
      <c r="E45" s="20">
        <f t="shared" si="8"/>
        <v>16238624</v>
      </c>
      <c r="F45" s="20"/>
      <c r="G45" s="21">
        <f t="shared" si="6"/>
        <v>16238624</v>
      </c>
      <c r="H45" s="20"/>
      <c r="I45" s="20"/>
      <c r="J45" s="20">
        <v>4303733</v>
      </c>
      <c r="K45" s="20">
        <f>11562539+372352</f>
        <v>11934891</v>
      </c>
      <c r="Q45" s="92">
        <v>13110049</v>
      </c>
      <c r="R45" s="94">
        <f t="shared" ref="R45:R55" si="10">E45-Q45</f>
        <v>3128575</v>
      </c>
      <c r="S45" s="14">
        <f t="shared" si="9"/>
        <v>23.863945893718626</v>
      </c>
    </row>
    <row r="46" spans="1:21" s="13" customFormat="1" ht="52.5" customHeight="1" x14ac:dyDescent="0.5">
      <c r="A46" s="18" t="s">
        <v>88</v>
      </c>
      <c r="B46" s="145" t="s">
        <v>89</v>
      </c>
      <c r="C46" s="146"/>
      <c r="D46" s="19" t="s">
        <v>27</v>
      </c>
      <c r="E46" s="20">
        <f t="shared" si="8"/>
        <v>878287</v>
      </c>
      <c r="F46" s="20"/>
      <c r="G46" s="21">
        <f>H46+I46+J46+K46</f>
        <v>878287</v>
      </c>
      <c r="H46" s="20"/>
      <c r="I46" s="20"/>
      <c r="J46" s="20">
        <v>245603</v>
      </c>
      <c r="K46" s="20">
        <f>600135+32549</f>
        <v>632684</v>
      </c>
      <c r="Q46" s="92">
        <v>1040212</v>
      </c>
      <c r="R46" s="36">
        <f>E46-Q46</f>
        <v>-161925</v>
      </c>
      <c r="S46" s="14">
        <f t="shared" si="9"/>
        <v>-15.566538359488257</v>
      </c>
    </row>
    <row r="47" spans="1:21" s="13" customFormat="1" ht="58.5" customHeight="1" x14ac:dyDescent="0.5">
      <c r="A47" s="18" t="s">
        <v>90</v>
      </c>
      <c r="B47" s="145" t="s">
        <v>91</v>
      </c>
      <c r="C47" s="146"/>
      <c r="D47" s="19" t="s">
        <v>27</v>
      </c>
      <c r="E47" s="20">
        <f t="shared" si="8"/>
        <v>68269704</v>
      </c>
      <c r="F47" s="20"/>
      <c r="G47" s="21">
        <f t="shared" si="6"/>
        <v>68269704</v>
      </c>
      <c r="H47" s="20"/>
      <c r="I47" s="20">
        <v>15031</v>
      </c>
      <c r="J47" s="20">
        <v>26376579</v>
      </c>
      <c r="K47" s="20">
        <v>41878094</v>
      </c>
      <c r="Q47" s="92">
        <v>68118603</v>
      </c>
      <c r="R47" s="94">
        <f t="shared" si="10"/>
        <v>151101</v>
      </c>
      <c r="S47" s="14">
        <f t="shared" si="9"/>
        <v>0.22182046217242593</v>
      </c>
    </row>
    <row r="48" spans="1:21" s="13" customFormat="1" ht="58.5" customHeight="1" x14ac:dyDescent="0.5">
      <c r="A48" s="18" t="s">
        <v>92</v>
      </c>
      <c r="B48" s="145" t="s">
        <v>93</v>
      </c>
      <c r="C48" s="146"/>
      <c r="D48" s="19" t="s">
        <v>27</v>
      </c>
      <c r="E48" s="20">
        <f t="shared" si="8"/>
        <v>4132</v>
      </c>
      <c r="F48" s="20"/>
      <c r="G48" s="21">
        <f t="shared" si="6"/>
        <v>4132</v>
      </c>
      <c r="H48" s="20"/>
      <c r="I48" s="20"/>
      <c r="J48" s="20">
        <v>0</v>
      </c>
      <c r="K48" s="20">
        <v>4132</v>
      </c>
      <c r="Q48" s="92">
        <v>4828</v>
      </c>
      <c r="R48" s="36">
        <f t="shared" si="10"/>
        <v>-696</v>
      </c>
      <c r="S48" s="14">
        <f t="shared" si="9"/>
        <v>-14.415907207953605</v>
      </c>
    </row>
    <row r="49" spans="1:19" s="13" customFormat="1" ht="57" customHeight="1" x14ac:dyDescent="0.5">
      <c r="A49" s="18" t="s">
        <v>94</v>
      </c>
      <c r="B49" s="145" t="s">
        <v>95</v>
      </c>
      <c r="C49" s="146"/>
      <c r="D49" s="19" t="s">
        <v>27</v>
      </c>
      <c r="E49" s="20">
        <f t="shared" si="8"/>
        <v>1368872</v>
      </c>
      <c r="F49" s="20"/>
      <c r="G49" s="21">
        <f>H49+I49+J49+K49</f>
        <v>1368872</v>
      </c>
      <c r="H49" s="20"/>
      <c r="I49" s="20"/>
      <c r="J49" s="20">
        <v>361990</v>
      </c>
      <c r="K49" s="20">
        <v>1006882</v>
      </c>
      <c r="Q49" s="92">
        <v>1612117</v>
      </c>
      <c r="R49" s="36">
        <f t="shared" si="10"/>
        <v>-243245</v>
      </c>
      <c r="S49" s="14">
        <f t="shared" si="9"/>
        <v>-15.08854506217601</v>
      </c>
    </row>
    <row r="50" spans="1:19" s="13" customFormat="1" ht="54.75" customHeight="1" x14ac:dyDescent="0.5">
      <c r="A50" s="18" t="s">
        <v>96</v>
      </c>
      <c r="B50" s="145" t="s">
        <v>97</v>
      </c>
      <c r="C50" s="146"/>
      <c r="D50" s="19" t="s">
        <v>27</v>
      </c>
      <c r="E50" s="20">
        <f t="shared" si="8"/>
        <v>13782949</v>
      </c>
      <c r="F50" s="20"/>
      <c r="G50" s="21">
        <f t="shared" si="6"/>
        <v>13782949</v>
      </c>
      <c r="H50" s="20"/>
      <c r="I50" s="20"/>
      <c r="J50" s="20">
        <v>221452</v>
      </c>
      <c r="K50" s="20">
        <v>13561497</v>
      </c>
      <c r="Q50" s="92">
        <v>9282056</v>
      </c>
      <c r="R50" s="94">
        <f t="shared" si="10"/>
        <v>4500893</v>
      </c>
      <c r="S50" s="14">
        <f t="shared" si="9"/>
        <v>48.490259054674958</v>
      </c>
    </row>
    <row r="51" spans="1:19" s="13" customFormat="1" ht="54.75" customHeight="1" x14ac:dyDescent="0.5">
      <c r="A51" s="18" t="s">
        <v>98</v>
      </c>
      <c r="B51" s="145" t="s">
        <v>99</v>
      </c>
      <c r="C51" s="146"/>
      <c r="D51" s="19" t="s">
        <v>27</v>
      </c>
      <c r="E51" s="20">
        <f t="shared" si="8"/>
        <v>6754</v>
      </c>
      <c r="F51" s="20"/>
      <c r="G51" s="21">
        <f t="shared" si="6"/>
        <v>6754</v>
      </c>
      <c r="H51" s="20"/>
      <c r="I51" s="20"/>
      <c r="J51" s="20"/>
      <c r="K51" s="20">
        <v>6754</v>
      </c>
      <c r="Q51" s="92">
        <v>16478</v>
      </c>
      <c r="R51" s="36">
        <f t="shared" si="10"/>
        <v>-9724</v>
      </c>
      <c r="S51" s="14">
        <f t="shared" si="9"/>
        <v>-59.012016021361816</v>
      </c>
    </row>
    <row r="52" spans="1:19" s="13" customFormat="1" ht="60.75" customHeight="1" x14ac:dyDescent="0.5">
      <c r="A52" s="18" t="s">
        <v>100</v>
      </c>
      <c r="B52" s="145" t="s">
        <v>101</v>
      </c>
      <c r="C52" s="146"/>
      <c r="D52" s="19" t="s">
        <v>27</v>
      </c>
      <c r="E52" s="20">
        <f t="shared" si="8"/>
        <v>270</v>
      </c>
      <c r="F52" s="20"/>
      <c r="G52" s="21">
        <f>H52+I52+J52+K52</f>
        <v>270</v>
      </c>
      <c r="H52" s="20"/>
      <c r="I52" s="20"/>
      <c r="J52" s="20">
        <v>0</v>
      </c>
      <c r="K52" s="20">
        <v>270</v>
      </c>
      <c r="Q52" s="92">
        <v>243</v>
      </c>
      <c r="R52" s="36">
        <f t="shared" si="10"/>
        <v>27</v>
      </c>
      <c r="S52" s="14">
        <f t="shared" si="9"/>
        <v>11.111111111111111</v>
      </c>
    </row>
    <row r="53" spans="1:19" s="13" customFormat="1" ht="54.75" customHeight="1" x14ac:dyDescent="0.5">
      <c r="A53" s="18" t="s">
        <v>102</v>
      </c>
      <c r="B53" s="145" t="s">
        <v>103</v>
      </c>
      <c r="C53" s="146"/>
      <c r="D53" s="19" t="s">
        <v>27</v>
      </c>
      <c r="E53" s="20">
        <f t="shared" si="8"/>
        <v>14957324</v>
      </c>
      <c r="F53" s="20"/>
      <c r="G53" s="21">
        <f>H53+I53+J53+K53</f>
        <v>14957324</v>
      </c>
      <c r="H53" s="20"/>
      <c r="I53" s="20"/>
      <c r="J53" s="20">
        <v>8558433</v>
      </c>
      <c r="K53" s="20">
        <v>6398891</v>
      </c>
      <c r="Q53" s="92">
        <v>13923165</v>
      </c>
      <c r="R53" s="94">
        <f t="shared" si="10"/>
        <v>1034159</v>
      </c>
      <c r="S53" s="14">
        <f t="shared" si="9"/>
        <v>7.4276143391247604</v>
      </c>
    </row>
    <row r="54" spans="1:19" s="13" customFormat="1" ht="65.25" customHeight="1" x14ac:dyDescent="0.5">
      <c r="A54" s="18" t="s">
        <v>104</v>
      </c>
      <c r="B54" s="145" t="s">
        <v>105</v>
      </c>
      <c r="C54" s="146"/>
      <c r="D54" s="19" t="s">
        <v>27</v>
      </c>
      <c r="E54" s="20">
        <f t="shared" si="8"/>
        <v>30245</v>
      </c>
      <c r="F54" s="20"/>
      <c r="G54" s="21">
        <f>H54+I54+J54+K54</f>
        <v>30245</v>
      </c>
      <c r="H54" s="20"/>
      <c r="I54" s="20"/>
      <c r="J54" s="20">
        <v>22800</v>
      </c>
      <c r="K54" s="20">
        <v>7445</v>
      </c>
      <c r="Q54" s="92">
        <v>26833</v>
      </c>
      <c r="R54" s="36">
        <f t="shared" si="10"/>
        <v>3412</v>
      </c>
      <c r="S54" s="14">
        <f t="shared" si="9"/>
        <v>12.715685909141728</v>
      </c>
    </row>
    <row r="55" spans="1:19" s="13" customFormat="1" ht="65.25" customHeight="1" x14ac:dyDescent="0.5">
      <c r="A55" s="18" t="s">
        <v>106</v>
      </c>
      <c r="B55" s="145" t="s">
        <v>107</v>
      </c>
      <c r="C55" s="146"/>
      <c r="D55" s="19" t="s">
        <v>27</v>
      </c>
      <c r="E55" s="20">
        <f t="shared" si="8"/>
        <v>1270</v>
      </c>
      <c r="F55" s="20"/>
      <c r="G55" s="21">
        <f>H55+I55+J55+K55</f>
        <v>1270</v>
      </c>
      <c r="H55" s="20"/>
      <c r="I55" s="20"/>
      <c r="J55" s="20">
        <v>1270</v>
      </c>
      <c r="K55" s="20"/>
      <c r="Q55" s="92">
        <v>1511</v>
      </c>
      <c r="R55" s="36">
        <f t="shared" si="10"/>
        <v>-241</v>
      </c>
      <c r="S55" s="14">
        <f t="shared" si="9"/>
        <v>-15.949702183984115</v>
      </c>
    </row>
    <row r="56" spans="1:19" s="13" customFormat="1" ht="42.75" customHeight="1" x14ac:dyDescent="0.45">
      <c r="A56" s="18" t="s">
        <v>108</v>
      </c>
      <c r="B56" s="145" t="s">
        <v>109</v>
      </c>
      <c r="C56" s="146"/>
      <c r="D56" s="19" t="s">
        <v>27</v>
      </c>
      <c r="E56" s="20">
        <f t="shared" si="8"/>
        <v>0</v>
      </c>
      <c r="F56" s="20"/>
      <c r="G56" s="21">
        <f>H56+I56+J56+K56</f>
        <v>0</v>
      </c>
      <c r="H56" s="20"/>
      <c r="I56" s="20"/>
      <c r="J56" s="20"/>
      <c r="K56" s="20"/>
      <c r="Q56" s="38"/>
      <c r="R56" s="39"/>
      <c r="S56" s="39"/>
    </row>
    <row r="57" spans="1:19" s="13" customFormat="1" ht="57.75" customHeight="1" x14ac:dyDescent="0.2">
      <c r="A57" s="15" t="s">
        <v>7</v>
      </c>
      <c r="B57" s="147" t="s">
        <v>110</v>
      </c>
      <c r="C57" s="148"/>
      <c r="D57" s="16" t="s">
        <v>27</v>
      </c>
      <c r="E57" s="25">
        <f t="shared" si="8"/>
        <v>3241</v>
      </c>
      <c r="F57" s="29">
        <f>F58+F59+F60+F61</f>
        <v>0</v>
      </c>
      <c r="G57" s="17">
        <f t="shared" si="6"/>
        <v>3241</v>
      </c>
      <c r="H57" s="17">
        <f>H58+H59+H60+H61</f>
        <v>0</v>
      </c>
      <c r="I57" s="17">
        <f>I58+I59+I60+I61</f>
        <v>0</v>
      </c>
      <c r="J57" s="17">
        <f>J58+J59+J60+J61</f>
        <v>3241</v>
      </c>
      <c r="K57" s="17">
        <f>K58+K59+K60+K61</f>
        <v>0</v>
      </c>
      <c r="Q57" s="38"/>
      <c r="R57" s="38"/>
      <c r="S57" s="38"/>
    </row>
    <row r="58" spans="1:19" s="13" customFormat="1" ht="55.5" customHeight="1" x14ac:dyDescent="0.4">
      <c r="A58" s="18" t="s">
        <v>111</v>
      </c>
      <c r="B58" s="145" t="s">
        <v>112</v>
      </c>
      <c r="C58" s="146"/>
      <c r="D58" s="19" t="s">
        <v>27</v>
      </c>
      <c r="E58" s="32">
        <f t="shared" si="8"/>
        <v>0</v>
      </c>
      <c r="F58" s="33"/>
      <c r="G58" s="21">
        <f t="shared" si="6"/>
        <v>0</v>
      </c>
      <c r="H58" s="20"/>
      <c r="I58" s="20"/>
      <c r="J58" s="20">
        <v>0</v>
      </c>
      <c r="K58" s="20"/>
      <c r="L58" s="40"/>
      <c r="Q58" s="38"/>
      <c r="R58" s="38"/>
      <c r="S58" s="38"/>
    </row>
    <row r="59" spans="1:19" s="13" customFormat="1" ht="46.5" customHeight="1" x14ac:dyDescent="0.5">
      <c r="A59" s="18" t="s">
        <v>113</v>
      </c>
      <c r="B59" s="145" t="s">
        <v>114</v>
      </c>
      <c r="C59" s="146"/>
      <c r="D59" s="19" t="s">
        <v>27</v>
      </c>
      <c r="E59" s="20">
        <f t="shared" si="8"/>
        <v>3241</v>
      </c>
      <c r="F59" s="33"/>
      <c r="G59" s="21">
        <f>H59+I59+J59+K59</f>
        <v>3241</v>
      </c>
      <c r="H59" s="20"/>
      <c r="I59" s="20"/>
      <c r="J59" s="20">
        <v>3241</v>
      </c>
      <c r="K59" s="20"/>
      <c r="Q59" s="92">
        <v>3162</v>
      </c>
      <c r="R59" s="36">
        <f t="shared" ref="R59" si="11">E59-Q59</f>
        <v>79</v>
      </c>
      <c r="S59" s="14">
        <f t="shared" ref="S59" si="12">R59/Q59*100</f>
        <v>2.4984187223276404</v>
      </c>
    </row>
    <row r="60" spans="1:19" s="13" customFormat="1" ht="46.5" customHeight="1" x14ac:dyDescent="0.2">
      <c r="A60" s="18" t="s">
        <v>115</v>
      </c>
      <c r="B60" s="145" t="s">
        <v>116</v>
      </c>
      <c r="C60" s="146"/>
      <c r="D60" s="19" t="s">
        <v>27</v>
      </c>
      <c r="E60" s="32">
        <f t="shared" si="8"/>
        <v>0</v>
      </c>
      <c r="F60" s="33"/>
      <c r="G60" s="41">
        <f t="shared" si="6"/>
        <v>0</v>
      </c>
      <c r="H60" s="20"/>
      <c r="I60" s="20"/>
      <c r="J60" s="20"/>
      <c r="K60" s="20"/>
      <c r="Q60" s="38"/>
      <c r="R60" s="38"/>
      <c r="S60" s="38"/>
    </row>
    <row r="61" spans="1:19" s="13" customFormat="1" ht="40.5" customHeight="1" x14ac:dyDescent="0.2">
      <c r="A61" s="18" t="s">
        <v>117</v>
      </c>
      <c r="B61" s="145" t="s">
        <v>118</v>
      </c>
      <c r="C61" s="146"/>
      <c r="D61" s="19" t="s">
        <v>27</v>
      </c>
      <c r="E61" s="32">
        <f t="shared" si="8"/>
        <v>0</v>
      </c>
      <c r="F61" s="33"/>
      <c r="G61" s="41">
        <f t="shared" si="6"/>
        <v>0</v>
      </c>
      <c r="H61" s="20"/>
      <c r="I61" s="20"/>
      <c r="J61" s="20"/>
      <c r="K61" s="20"/>
      <c r="Q61" s="38"/>
      <c r="R61" s="38"/>
      <c r="S61" s="38"/>
    </row>
    <row r="62" spans="1:19" s="13" customFormat="1" ht="34.5" customHeight="1" x14ac:dyDescent="0.2">
      <c r="A62" s="18" t="s">
        <v>119</v>
      </c>
      <c r="B62" s="145" t="s">
        <v>109</v>
      </c>
      <c r="C62" s="146"/>
      <c r="D62" s="19" t="s">
        <v>27</v>
      </c>
      <c r="E62" s="32">
        <f t="shared" si="8"/>
        <v>0</v>
      </c>
      <c r="F62" s="33"/>
      <c r="G62" s="41">
        <f t="shared" si="6"/>
        <v>0</v>
      </c>
      <c r="H62" s="20"/>
      <c r="I62" s="20"/>
      <c r="J62" s="20"/>
      <c r="K62" s="20"/>
      <c r="Q62" s="38"/>
      <c r="R62" s="38"/>
      <c r="S62" s="38"/>
    </row>
    <row r="63" spans="1:19" s="13" customFormat="1" ht="36" customHeight="1" x14ac:dyDescent="0.2">
      <c r="A63" s="15" t="s">
        <v>8</v>
      </c>
      <c r="B63" s="147" t="s">
        <v>120</v>
      </c>
      <c r="C63" s="148"/>
      <c r="D63" s="16" t="s">
        <v>27</v>
      </c>
      <c r="E63" s="42">
        <f t="shared" si="8"/>
        <v>0</v>
      </c>
      <c r="F63" s="43"/>
      <c r="G63" s="44">
        <f t="shared" si="6"/>
        <v>0</v>
      </c>
      <c r="H63" s="45"/>
      <c r="I63" s="45"/>
      <c r="J63" s="20"/>
      <c r="K63" s="20"/>
      <c r="Q63" s="38"/>
      <c r="R63" s="38"/>
      <c r="S63" s="38"/>
    </row>
    <row r="64" spans="1:19" s="13" customFormat="1" ht="31.5" customHeight="1" x14ac:dyDescent="0.5">
      <c r="A64" s="15" t="s">
        <v>9</v>
      </c>
      <c r="B64" s="147" t="s">
        <v>121</v>
      </c>
      <c r="C64" s="148"/>
      <c r="D64" s="16" t="s">
        <v>27</v>
      </c>
      <c r="E64" s="45">
        <f t="shared" si="8"/>
        <v>2460640</v>
      </c>
      <c r="F64" s="45"/>
      <c r="G64" s="46">
        <f t="shared" si="6"/>
        <v>2460640</v>
      </c>
      <c r="H64" s="45"/>
      <c r="I64" s="45"/>
      <c r="J64" s="20">
        <v>2454005</v>
      </c>
      <c r="K64" s="20">
        <v>6635</v>
      </c>
      <c r="Q64" s="92">
        <v>2217305</v>
      </c>
      <c r="R64" s="36">
        <f t="shared" ref="R64" si="13">E64-Q64</f>
        <v>243335</v>
      </c>
      <c r="S64" s="38"/>
    </row>
    <row r="65" spans="1:25" s="47" customFormat="1" ht="24.95" customHeight="1" x14ac:dyDescent="0.2">
      <c r="A65" s="15" t="s">
        <v>10</v>
      </c>
      <c r="B65" s="147" t="s">
        <v>122</v>
      </c>
      <c r="C65" s="148"/>
      <c r="D65" s="29" t="s">
        <v>27</v>
      </c>
      <c r="E65" s="42">
        <f t="shared" si="8"/>
        <v>0</v>
      </c>
      <c r="F65" s="43"/>
      <c r="G65" s="44">
        <f t="shared" si="6"/>
        <v>0</v>
      </c>
      <c r="H65" s="45"/>
      <c r="I65" s="45"/>
      <c r="J65" s="45"/>
      <c r="K65" s="42">
        <v>0</v>
      </c>
      <c r="Q65" s="48"/>
      <c r="R65" s="48"/>
      <c r="S65" s="48"/>
    </row>
    <row r="66" spans="1:25" s="47" customFormat="1" ht="32.25" customHeight="1" x14ac:dyDescent="0.45">
      <c r="A66" s="15" t="s">
        <v>123</v>
      </c>
      <c r="B66" s="147" t="s">
        <v>124</v>
      </c>
      <c r="C66" s="148"/>
      <c r="D66" s="16" t="s">
        <v>27</v>
      </c>
      <c r="E66" s="25">
        <f t="shared" si="8"/>
        <v>5635255</v>
      </c>
      <c r="F66" s="29">
        <f>F67+F68+F69+F70+F71</f>
        <v>0</v>
      </c>
      <c r="G66" s="17">
        <f>H66+I66+J66+K66</f>
        <v>5635255</v>
      </c>
      <c r="H66" s="17">
        <f>H67+H68+H69+H70+H71</f>
        <v>0</v>
      </c>
      <c r="I66" s="17">
        <f>I67+I68+I69+I70+I71</f>
        <v>0</v>
      </c>
      <c r="J66" s="17">
        <f>SUM(J67:J72)</f>
        <v>5635255</v>
      </c>
      <c r="K66" s="17">
        <f>K67+K68+K69+K70+K71</f>
        <v>0</v>
      </c>
      <c r="Q66" s="95">
        <v>5637466</v>
      </c>
      <c r="R66" s="14">
        <f t="shared" ref="R66:R71" si="14">E66-Q66</f>
        <v>-2211</v>
      </c>
      <c r="S66" s="14">
        <f>R66/Q66*100</f>
        <v>-3.9219748731078821E-2</v>
      </c>
    </row>
    <row r="67" spans="1:25" s="47" customFormat="1" ht="36.75" customHeight="1" x14ac:dyDescent="0.45">
      <c r="A67" s="18" t="s">
        <v>125</v>
      </c>
      <c r="B67" s="145" t="s">
        <v>126</v>
      </c>
      <c r="C67" s="146"/>
      <c r="D67" s="19" t="s">
        <v>27</v>
      </c>
      <c r="E67" s="20">
        <f>G67-F67</f>
        <v>456690</v>
      </c>
      <c r="F67" s="20"/>
      <c r="G67" s="21">
        <f t="shared" si="6"/>
        <v>456690</v>
      </c>
      <c r="H67" s="20"/>
      <c r="I67" s="50"/>
      <c r="J67" s="20">
        <v>456690</v>
      </c>
      <c r="K67" s="20"/>
      <c r="Q67" s="96">
        <v>539250</v>
      </c>
      <c r="R67" s="14">
        <f t="shared" si="14"/>
        <v>-82560</v>
      </c>
      <c r="S67" s="14">
        <f>R67/Q67*100</f>
        <v>-15.310152990264255</v>
      </c>
    </row>
    <row r="68" spans="1:25" s="47" customFormat="1" ht="32.25" customHeight="1" x14ac:dyDescent="0.45">
      <c r="A68" s="18" t="s">
        <v>127</v>
      </c>
      <c r="B68" s="145" t="s">
        <v>128</v>
      </c>
      <c r="C68" s="146"/>
      <c r="D68" s="19" t="s">
        <v>27</v>
      </c>
      <c r="E68" s="20">
        <f t="shared" ref="E68:E77" si="15">G68-F68</f>
        <v>743488</v>
      </c>
      <c r="F68" s="20"/>
      <c r="G68" s="21">
        <f t="shared" si="6"/>
        <v>743488</v>
      </c>
      <c r="H68" s="20"/>
      <c r="I68" s="50"/>
      <c r="J68" s="20">
        <v>743488</v>
      </c>
      <c r="K68" s="20"/>
      <c r="Q68" s="96">
        <v>805482</v>
      </c>
      <c r="R68" s="14">
        <f t="shared" si="14"/>
        <v>-61994</v>
      </c>
      <c r="S68" s="14">
        <f t="shared" ref="S68:S71" si="16">R68/Q68*100</f>
        <v>-7.6965096675034328</v>
      </c>
    </row>
    <row r="69" spans="1:25" s="13" customFormat="1" ht="32.25" customHeight="1" x14ac:dyDescent="0.45">
      <c r="A69" s="18" t="s">
        <v>129</v>
      </c>
      <c r="B69" s="145" t="s">
        <v>130</v>
      </c>
      <c r="C69" s="146"/>
      <c r="D69" s="19" t="s">
        <v>27</v>
      </c>
      <c r="E69" s="20">
        <f t="shared" si="15"/>
        <v>1307832</v>
      </c>
      <c r="F69" s="20"/>
      <c r="G69" s="21">
        <f t="shared" si="6"/>
        <v>1307832</v>
      </c>
      <c r="H69" s="20"/>
      <c r="I69" s="50"/>
      <c r="J69" s="20">
        <v>1307832</v>
      </c>
      <c r="K69" s="20"/>
      <c r="Q69" s="97">
        <v>1778736</v>
      </c>
      <c r="R69" s="14">
        <f t="shared" si="14"/>
        <v>-470904</v>
      </c>
      <c r="S69" s="14">
        <f t="shared" si="16"/>
        <v>-26.474080470626333</v>
      </c>
    </row>
    <row r="70" spans="1:25" s="13" customFormat="1" ht="30" customHeight="1" x14ac:dyDescent="0.45">
      <c r="A70" s="18" t="s">
        <v>131</v>
      </c>
      <c r="B70" s="145" t="s">
        <v>132</v>
      </c>
      <c r="C70" s="146"/>
      <c r="D70" s="19" t="s">
        <v>27</v>
      </c>
      <c r="E70" s="20">
        <f t="shared" si="15"/>
        <v>382303</v>
      </c>
      <c r="F70" s="20"/>
      <c r="G70" s="21">
        <f t="shared" si="6"/>
        <v>382303</v>
      </c>
      <c r="H70" s="20"/>
      <c r="I70" s="50"/>
      <c r="J70" s="20">
        <v>382303</v>
      </c>
      <c r="K70" s="20"/>
      <c r="Q70" s="97">
        <v>405868</v>
      </c>
      <c r="R70" s="14">
        <f t="shared" si="14"/>
        <v>-23565</v>
      </c>
      <c r="S70" s="14">
        <f t="shared" si="16"/>
        <v>-5.8060748814885628</v>
      </c>
    </row>
    <row r="71" spans="1:25" s="13" customFormat="1" ht="39" customHeight="1" x14ac:dyDescent="0.45">
      <c r="A71" s="18" t="s">
        <v>133</v>
      </c>
      <c r="B71" s="145" t="s">
        <v>134</v>
      </c>
      <c r="C71" s="146"/>
      <c r="D71" s="19" t="s">
        <v>27</v>
      </c>
      <c r="E71" s="20">
        <f t="shared" si="15"/>
        <v>2645582</v>
      </c>
      <c r="F71" s="20"/>
      <c r="G71" s="21">
        <f>H71+I71+J71+K71</f>
        <v>2645582</v>
      </c>
      <c r="H71" s="20"/>
      <c r="I71" s="50"/>
      <c r="J71" s="20">
        <v>2645582</v>
      </c>
      <c r="K71" s="20"/>
      <c r="Q71" s="97">
        <v>2107650</v>
      </c>
      <c r="R71" s="14">
        <f t="shared" si="14"/>
        <v>537932</v>
      </c>
      <c r="S71" s="14">
        <f t="shared" si="16"/>
        <v>25.522833487533507</v>
      </c>
    </row>
    <row r="72" spans="1:25" s="13" customFormat="1" ht="39" customHeight="1" x14ac:dyDescent="0.45">
      <c r="A72" s="18" t="s">
        <v>168</v>
      </c>
      <c r="B72" s="145" t="s">
        <v>169</v>
      </c>
      <c r="C72" s="146"/>
      <c r="D72" s="19" t="s">
        <v>27</v>
      </c>
      <c r="E72" s="20">
        <f t="shared" si="15"/>
        <v>99360</v>
      </c>
      <c r="F72" s="20"/>
      <c r="G72" s="21">
        <f>H72+I72+J72+K72</f>
        <v>99360</v>
      </c>
      <c r="H72" s="20"/>
      <c r="I72" s="50"/>
      <c r="J72" s="20">
        <v>99360</v>
      </c>
      <c r="K72" s="20"/>
      <c r="Q72" s="97">
        <v>480</v>
      </c>
      <c r="R72" s="14"/>
      <c r="S72" s="14"/>
    </row>
    <row r="73" spans="1:25" s="13" customFormat="1" ht="61.5" customHeight="1" x14ac:dyDescent="0.5">
      <c r="A73" s="15" t="s">
        <v>135</v>
      </c>
      <c r="B73" s="147" t="s">
        <v>136</v>
      </c>
      <c r="C73" s="148"/>
      <c r="D73" s="16" t="s">
        <v>27</v>
      </c>
      <c r="E73" s="42">
        <f t="shared" si="15"/>
        <v>0</v>
      </c>
      <c r="F73" s="43"/>
      <c r="G73" s="44">
        <f t="shared" si="6"/>
        <v>0</v>
      </c>
      <c r="H73" s="45"/>
      <c r="I73" s="52"/>
      <c r="J73" s="20"/>
      <c r="K73" s="20"/>
      <c r="Q73" s="104">
        <v>0</v>
      </c>
      <c r="R73" s="38"/>
      <c r="S73" s="38"/>
    </row>
    <row r="74" spans="1:25" s="13" customFormat="1" ht="60" customHeight="1" x14ac:dyDescent="0.5">
      <c r="A74" s="16" t="s">
        <v>137</v>
      </c>
      <c r="B74" s="149" t="s">
        <v>138</v>
      </c>
      <c r="C74" s="150"/>
      <c r="D74" s="16" t="s">
        <v>27</v>
      </c>
      <c r="E74" s="45">
        <f>G74-F74</f>
        <v>412617</v>
      </c>
      <c r="F74" s="53"/>
      <c r="G74" s="46">
        <f>H74+I74+J74+K74</f>
        <v>412617</v>
      </c>
      <c r="H74" s="45"/>
      <c r="I74" s="53"/>
      <c r="J74" s="20">
        <f>SUM(J75:J77)</f>
        <v>278353</v>
      </c>
      <c r="K74" s="20">
        <f>SUM(K75:K77)</f>
        <v>134264</v>
      </c>
      <c r="Q74" s="104">
        <v>358901</v>
      </c>
      <c r="R74" s="38"/>
      <c r="S74" s="38"/>
    </row>
    <row r="75" spans="1:25" s="13" customFormat="1" ht="34.5" customHeight="1" x14ac:dyDescent="0.5">
      <c r="A75" s="16" t="s">
        <v>139</v>
      </c>
      <c r="B75" s="54" t="s">
        <v>140</v>
      </c>
      <c r="C75" s="91"/>
      <c r="D75" s="16" t="s">
        <v>27</v>
      </c>
      <c r="E75" s="45">
        <f>G75-F75</f>
        <v>110060</v>
      </c>
      <c r="F75" s="53"/>
      <c r="G75" s="46">
        <f>H75+I75+J75+K75</f>
        <v>110060</v>
      </c>
      <c r="H75" s="45"/>
      <c r="I75" s="52"/>
      <c r="J75" s="20">
        <v>110060</v>
      </c>
      <c r="K75" s="20"/>
      <c r="Q75" s="105">
        <v>115213</v>
      </c>
      <c r="R75" s="38"/>
      <c r="S75" s="38"/>
    </row>
    <row r="76" spans="1:25" s="13" customFormat="1" ht="60" customHeight="1" x14ac:dyDescent="0.45">
      <c r="A76" s="16" t="s">
        <v>141</v>
      </c>
      <c r="B76" s="57" t="s">
        <v>142</v>
      </c>
      <c r="C76" s="91"/>
      <c r="D76" s="16" t="s">
        <v>27</v>
      </c>
      <c r="E76" s="45">
        <f>G76-F76</f>
        <v>244780</v>
      </c>
      <c r="F76" s="53"/>
      <c r="G76" s="46">
        <f>H76+I76+J76+K76</f>
        <v>244780</v>
      </c>
      <c r="H76" s="45"/>
      <c r="I76" s="53"/>
      <c r="J76" s="20">
        <f>32910+135383</f>
        <v>168293</v>
      </c>
      <c r="K76" s="20">
        <f>65973+10514</f>
        <v>76487</v>
      </c>
      <c r="Q76" s="22">
        <v>182811</v>
      </c>
      <c r="R76" s="14">
        <f>E76-Q76</f>
        <v>61969</v>
      </c>
      <c r="S76" s="14">
        <f t="shared" ref="S76:S77" si="17">R76/Q76*100</f>
        <v>33.897850785784222</v>
      </c>
    </row>
    <row r="77" spans="1:25" s="13" customFormat="1" ht="34.5" customHeight="1" x14ac:dyDescent="0.45">
      <c r="A77" s="16" t="s">
        <v>143</v>
      </c>
      <c r="B77" s="54" t="s">
        <v>144</v>
      </c>
      <c r="C77" s="91"/>
      <c r="D77" s="16" t="s">
        <v>27</v>
      </c>
      <c r="E77" s="45">
        <f t="shared" si="15"/>
        <v>57777</v>
      </c>
      <c r="F77" s="53"/>
      <c r="G77" s="46">
        <f>H77+I77+J77+K77</f>
        <v>57777</v>
      </c>
      <c r="H77" s="45"/>
      <c r="I77" s="52"/>
      <c r="J77" s="20"/>
      <c r="K77" s="50">
        <v>57777</v>
      </c>
      <c r="Q77" s="22">
        <v>60877</v>
      </c>
      <c r="R77" s="14">
        <f>E77-Q77</f>
        <v>-3100</v>
      </c>
      <c r="S77" s="14">
        <f t="shared" si="17"/>
        <v>-5.0922351627051272</v>
      </c>
    </row>
    <row r="78" spans="1:25" s="47" customFormat="1" ht="48" customHeight="1" x14ac:dyDescent="0.45">
      <c r="A78" s="10" t="s">
        <v>11</v>
      </c>
      <c r="B78" s="143" t="s">
        <v>145</v>
      </c>
      <c r="C78" s="59" t="s">
        <v>146</v>
      </c>
      <c r="D78" s="11" t="s">
        <v>27</v>
      </c>
      <c r="E78" s="26">
        <f>E13-E39</f>
        <v>8817794</v>
      </c>
      <c r="F78" s="26">
        <f>F13-F39</f>
        <v>0</v>
      </c>
      <c r="G78" s="26">
        <f>G13-G39</f>
        <v>8817794</v>
      </c>
      <c r="H78" s="60"/>
      <c r="I78" s="60"/>
      <c r="J78" s="61"/>
      <c r="K78" s="62"/>
      <c r="Q78" s="58"/>
    </row>
    <row r="79" spans="1:25" s="64" customFormat="1" ht="45.75" customHeight="1" x14ac:dyDescent="0.2">
      <c r="A79" s="10" t="s">
        <v>147</v>
      </c>
      <c r="B79" s="144"/>
      <c r="C79" s="59" t="s">
        <v>148</v>
      </c>
      <c r="D79" s="11" t="s">
        <v>12</v>
      </c>
      <c r="E79" s="63">
        <f>E78/E13*100</f>
        <v>6.6365080079716421</v>
      </c>
      <c r="F79" s="63"/>
      <c r="G79" s="63">
        <f>G78/G13*100</f>
        <v>6.6365080079716421</v>
      </c>
      <c r="H79" s="10"/>
      <c r="I79" s="10"/>
      <c r="J79" s="10"/>
      <c r="K79" s="10"/>
      <c r="L79" s="141"/>
      <c r="M79" s="142"/>
      <c r="N79" s="141"/>
      <c r="O79" s="142"/>
      <c r="P79" s="141"/>
      <c r="Q79" s="142"/>
      <c r="R79" s="141"/>
      <c r="S79" s="142"/>
      <c r="T79" s="141"/>
      <c r="U79" s="142"/>
      <c r="V79" s="141"/>
      <c r="W79" s="142"/>
      <c r="X79" s="141"/>
      <c r="Y79" s="142"/>
    </row>
    <row r="80" spans="1:25" s="47" customFormat="1" ht="48" customHeight="1" x14ac:dyDescent="0.45">
      <c r="A80" s="10" t="s">
        <v>171</v>
      </c>
      <c r="B80" s="143" t="s">
        <v>149</v>
      </c>
      <c r="C80" s="59" t="s">
        <v>173</v>
      </c>
      <c r="D80" s="11" t="s">
        <v>27</v>
      </c>
      <c r="E80" s="26">
        <f>E78-1017733</f>
        <v>7800061</v>
      </c>
      <c r="F80" s="26">
        <f>F15-F41</f>
        <v>0</v>
      </c>
      <c r="G80" s="26">
        <f>G78-1017733</f>
        <v>7800061</v>
      </c>
      <c r="H80" s="60"/>
      <c r="I80" s="60"/>
      <c r="J80" s="61"/>
      <c r="K80" s="62"/>
      <c r="Q80" s="58"/>
    </row>
    <row r="81" spans="1:25" s="64" customFormat="1" ht="45.75" customHeight="1" x14ac:dyDescent="0.2">
      <c r="A81" s="10" t="s">
        <v>174</v>
      </c>
      <c r="B81" s="144"/>
      <c r="C81" s="59" t="s">
        <v>175</v>
      </c>
      <c r="D81" s="11" t="s">
        <v>12</v>
      </c>
      <c r="E81" s="63">
        <f>E80/E13*100</f>
        <v>5.8705348853882606</v>
      </c>
      <c r="F81" s="63"/>
      <c r="G81" s="63">
        <f>G80/G13*100</f>
        <v>5.8705348853882606</v>
      </c>
      <c r="H81" s="10"/>
      <c r="I81" s="10"/>
      <c r="J81" s="10"/>
      <c r="K81" s="10"/>
      <c r="L81" s="141"/>
      <c r="M81" s="142"/>
      <c r="N81" s="141"/>
      <c r="O81" s="142"/>
      <c r="P81" s="141"/>
      <c r="Q81" s="142"/>
      <c r="R81" s="141"/>
      <c r="S81" s="142"/>
      <c r="T81" s="141"/>
      <c r="U81" s="142"/>
      <c r="V81" s="141"/>
      <c r="W81" s="142"/>
      <c r="X81" s="141"/>
      <c r="Y81" s="142"/>
    </row>
    <row r="82" spans="1:25" s="13" customFormat="1" ht="56.25" customHeight="1" x14ac:dyDescent="0.2">
      <c r="A82" s="15" t="s">
        <v>176</v>
      </c>
      <c r="B82" s="138" t="s">
        <v>151</v>
      </c>
      <c r="C82" s="139"/>
      <c r="D82" s="16" t="s">
        <v>27</v>
      </c>
      <c r="E82" s="52">
        <f>E39-E74-E48-E59</f>
        <v>123630194</v>
      </c>
      <c r="F82" s="52"/>
      <c r="G82" s="52">
        <f>G39-G74-G48-G59</f>
        <v>123630194</v>
      </c>
      <c r="H82" s="65"/>
      <c r="I82" s="65"/>
      <c r="J82" s="52"/>
      <c r="K82" s="52"/>
    </row>
    <row r="83" spans="1:25" s="47" customFormat="1" ht="44.25" customHeight="1" x14ac:dyDescent="0.2">
      <c r="A83" s="66" t="s">
        <v>181</v>
      </c>
      <c r="B83" s="67"/>
      <c r="C83" s="67"/>
      <c r="D83" s="68"/>
      <c r="E83" s="69"/>
      <c r="F83" s="70"/>
      <c r="G83" s="71"/>
      <c r="H83" s="70"/>
      <c r="I83" s="70"/>
      <c r="J83" s="71"/>
      <c r="K83" s="71"/>
    </row>
    <row r="84" spans="1:25" s="47" customFormat="1" ht="44.25" customHeight="1" x14ac:dyDescent="0.2">
      <c r="A84" s="66"/>
      <c r="B84" s="67"/>
      <c r="C84" s="67"/>
      <c r="D84" s="68"/>
      <c r="E84" s="69"/>
      <c r="F84" s="70"/>
      <c r="G84" s="71"/>
      <c r="H84" s="70"/>
      <c r="I84" s="70"/>
      <c r="J84" s="71"/>
      <c r="K84" s="71"/>
    </row>
    <row r="85" spans="1:25" s="4" customFormat="1" ht="30" x14ac:dyDescent="0.4">
      <c r="A85" s="72" t="s">
        <v>153</v>
      </c>
      <c r="B85" s="72"/>
      <c r="C85" s="72"/>
      <c r="D85" s="72" t="s">
        <v>154</v>
      </c>
      <c r="E85" s="72"/>
      <c r="F85" s="72"/>
      <c r="G85" s="72"/>
      <c r="H85" s="72"/>
      <c r="I85" s="72" t="s">
        <v>155</v>
      </c>
      <c r="J85" s="72"/>
      <c r="K85" s="72"/>
    </row>
    <row r="86" spans="1:25" s="4" customFormat="1" ht="30.75" x14ac:dyDescent="0.4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1:25" s="76" customFormat="1" ht="40.5" x14ac:dyDescent="0.55000000000000004">
      <c r="A87" s="74" t="s">
        <v>156</v>
      </c>
      <c r="B87" s="75"/>
      <c r="C87" s="75"/>
      <c r="D87" s="74" t="s">
        <v>157</v>
      </c>
      <c r="E87" s="75"/>
      <c r="F87" s="75"/>
      <c r="G87" s="75"/>
      <c r="H87" s="75"/>
      <c r="I87" s="74" t="s">
        <v>158</v>
      </c>
      <c r="J87" s="75"/>
      <c r="K87" s="75"/>
    </row>
    <row r="88" spans="1:25" s="76" customFormat="1" ht="40.5" x14ac:dyDescent="0.55000000000000004">
      <c r="A88" s="75"/>
      <c r="B88" s="75"/>
      <c r="C88" s="75"/>
      <c r="D88" s="75"/>
      <c r="E88" s="75"/>
      <c r="F88" s="75"/>
      <c r="G88" s="75"/>
      <c r="H88" s="75"/>
      <c r="I88" s="74" t="s">
        <v>14</v>
      </c>
      <c r="J88" s="75"/>
      <c r="K88" s="75"/>
    </row>
    <row r="89" spans="1:25" s="76" customFormat="1" ht="40.5" x14ac:dyDescent="0.55000000000000004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</row>
    <row r="90" spans="1:25" s="4" customFormat="1" ht="39" customHeight="1" x14ac:dyDescent="0.5">
      <c r="A90" s="140"/>
      <c r="B90" s="140"/>
      <c r="C90" s="140"/>
      <c r="D90" s="73" t="s">
        <v>159</v>
      </c>
      <c r="E90" s="73"/>
      <c r="F90" s="73"/>
      <c r="G90" s="73"/>
      <c r="H90" s="73"/>
      <c r="I90" s="73"/>
      <c r="J90" s="73"/>
      <c r="K90" s="73"/>
    </row>
    <row r="91" spans="1:25" s="4" customFormat="1" ht="35.25" x14ac:dyDescent="0.5">
      <c r="A91" s="77"/>
      <c r="B91" s="78"/>
      <c r="C91" s="78"/>
      <c r="D91" s="73" t="s">
        <v>160</v>
      </c>
      <c r="E91" s="73"/>
      <c r="F91" s="73"/>
      <c r="G91" s="73"/>
      <c r="H91" s="73"/>
      <c r="I91" s="74" t="s">
        <v>161</v>
      </c>
      <c r="J91" s="73"/>
      <c r="K91" s="73"/>
    </row>
    <row r="92" spans="1:25" s="4" customFormat="1" ht="30.75" x14ac:dyDescent="0.45">
      <c r="A92" s="79"/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1:25" s="4" customFormat="1" ht="30.75" x14ac:dyDescent="0.45">
      <c r="A93" s="80" t="s">
        <v>162</v>
      </c>
      <c r="B93" s="73"/>
      <c r="C93" s="80"/>
      <c r="D93" s="73"/>
      <c r="E93" s="80" t="s">
        <v>162</v>
      </c>
      <c r="F93" s="73"/>
      <c r="G93" s="73"/>
      <c r="H93" s="73"/>
      <c r="I93" s="73"/>
      <c r="J93" s="80" t="s">
        <v>162</v>
      </c>
      <c r="K93" s="73"/>
    </row>
    <row r="94" spans="1:25" s="4" customFormat="1" ht="23.25" x14ac:dyDescent="0.35">
      <c r="A94" s="81"/>
      <c r="B94" s="81"/>
      <c r="C94" s="82"/>
      <c r="D94" s="82"/>
      <c r="E94" s="82"/>
      <c r="F94" s="82"/>
      <c r="G94" s="82"/>
      <c r="H94" s="82"/>
      <c r="I94" s="82"/>
      <c r="J94" s="82"/>
      <c r="K94" s="82"/>
    </row>
    <row r="95" spans="1:25" s="4" customFormat="1" ht="23.25" x14ac:dyDescent="0.35">
      <c r="A95" s="81"/>
      <c r="B95" s="81"/>
      <c r="C95" s="83"/>
      <c r="D95" s="82"/>
      <c r="E95" s="82"/>
      <c r="F95" s="82"/>
      <c r="G95" s="82"/>
      <c r="H95" s="82"/>
      <c r="I95" s="82"/>
      <c r="J95" s="82"/>
      <c r="K95" s="82"/>
    </row>
    <row r="96" spans="1:25" s="4" customFormat="1" ht="15.75" x14ac:dyDescent="0.25">
      <c r="A96" s="84"/>
      <c r="B96" s="84"/>
      <c r="F96" s="85"/>
      <c r="G96" s="85"/>
      <c r="H96" s="85"/>
      <c r="I96" s="85"/>
      <c r="J96" s="85"/>
      <c r="K96" s="85"/>
    </row>
    <row r="97" spans="1:11" s="4" customFormat="1" ht="15.75" x14ac:dyDescent="0.25">
      <c r="A97" s="84"/>
      <c r="B97" s="84"/>
      <c r="F97" s="85"/>
      <c r="G97" s="85"/>
      <c r="H97" s="85"/>
      <c r="I97" s="85"/>
      <c r="J97" s="85"/>
      <c r="K97" s="85"/>
    </row>
    <row r="98" spans="1:11" s="4" customFormat="1" ht="15.75" x14ac:dyDescent="0.25">
      <c r="A98" s="84"/>
      <c r="B98" s="84"/>
      <c r="F98" s="85"/>
      <c r="G98" s="85"/>
      <c r="H98" s="85"/>
      <c r="I98" s="179"/>
      <c r="J98" s="180"/>
      <c r="K98" s="85"/>
    </row>
    <row r="99" spans="1:11" x14ac:dyDescent="0.25">
      <c r="A99" s="100"/>
      <c r="B99" s="100"/>
    </row>
  </sheetData>
  <mergeCells count="92">
    <mergeCell ref="A90:C90"/>
    <mergeCell ref="I98:J98"/>
    <mergeCell ref="B82:C82"/>
    <mergeCell ref="T81:U81"/>
    <mergeCell ref="V81:W81"/>
    <mergeCell ref="X81:Y81"/>
    <mergeCell ref="B80:B81"/>
    <mergeCell ref="L81:M81"/>
    <mergeCell ref="N81:O81"/>
    <mergeCell ref="P81:Q81"/>
    <mergeCell ref="R81:S81"/>
    <mergeCell ref="T79:U79"/>
    <mergeCell ref="V79:W79"/>
    <mergeCell ref="X79:Y79"/>
    <mergeCell ref="B74:C74"/>
    <mergeCell ref="B78:B79"/>
    <mergeCell ref="L79:M79"/>
    <mergeCell ref="N79:O79"/>
    <mergeCell ref="P79:Q79"/>
    <mergeCell ref="R79:S79"/>
    <mergeCell ref="B73:C73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3:C13"/>
    <mergeCell ref="H2:K2"/>
    <mergeCell ref="H3:K3"/>
    <mergeCell ref="H4:K4"/>
    <mergeCell ref="A7:K7"/>
    <mergeCell ref="A8:K8"/>
    <mergeCell ref="A9:K9"/>
    <mergeCell ref="A10:A11"/>
    <mergeCell ref="B10:C11"/>
    <mergeCell ref="D10:D11"/>
    <mergeCell ref="E10:K10"/>
    <mergeCell ref="B12:C12"/>
  </mergeCells>
  <conditionalFormatting sqref="J67:K77">
    <cfRule type="expression" dxfId="105" priority="10">
      <formula>ROUND(J67,0)-J67&lt;&gt;0</formula>
    </cfRule>
  </conditionalFormatting>
  <conditionalFormatting sqref="J69">
    <cfRule type="expression" dxfId="104" priority="9">
      <formula>ROUND(J69,0)-J69&lt;&gt;0</formula>
    </cfRule>
  </conditionalFormatting>
  <conditionalFormatting sqref="J58:K64">
    <cfRule type="expression" dxfId="103" priority="8">
      <formula>ROUND(J58,0)-J58&lt;&gt;0</formula>
    </cfRule>
  </conditionalFormatting>
  <conditionalFormatting sqref="I45:K55">
    <cfRule type="expression" dxfId="102" priority="7">
      <formula>ROUND(I45,0)-I45&lt;&gt;0</formula>
    </cfRule>
  </conditionalFormatting>
  <conditionalFormatting sqref="H32:J38">
    <cfRule type="expression" dxfId="101" priority="6">
      <formula>ROUND(H32,0)-H32&lt;&gt;0</formula>
    </cfRule>
  </conditionalFormatting>
  <conditionalFormatting sqref="H15:K19 H23:K23 H21:K21">
    <cfRule type="expression" dxfId="100" priority="5">
      <formula>ROUND(H15,0)-H15&lt;&gt;0</formula>
    </cfRule>
  </conditionalFormatting>
  <conditionalFormatting sqref="H25:K26">
    <cfRule type="expression" dxfId="99" priority="4">
      <formula>ROUND(H25,0)-H25&lt;&gt;0</formula>
    </cfRule>
  </conditionalFormatting>
  <conditionalFormatting sqref="H28">
    <cfRule type="expression" dxfId="98" priority="3">
      <formula>ROUND(H28,0)-H28&lt;&gt;0</formula>
    </cfRule>
  </conditionalFormatting>
  <conditionalFormatting sqref="H22:K22">
    <cfRule type="expression" dxfId="97" priority="2">
      <formula>ROUND(H22,0)-H22&lt;&gt;0</formula>
    </cfRule>
  </conditionalFormatting>
  <conditionalFormatting sqref="H20:K20">
    <cfRule type="expression" dxfId="96" priority="1">
      <formula>ROUND(H20,0)-H20&lt;&gt;0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A364"/>
  <sheetViews>
    <sheetView zoomScale="30" zoomScaleNormal="30" workbookViewId="0">
      <selection activeCell="Q1" sqref="Q1:U1048576"/>
    </sheetView>
  </sheetViews>
  <sheetFormatPr defaultRowHeight="15" x14ac:dyDescent="0.25"/>
  <cols>
    <col min="1" max="1" width="21.28515625" style="2" customWidth="1"/>
    <col min="2" max="2" width="48.85546875" style="2" customWidth="1"/>
    <col min="3" max="3" width="96.140625" style="2" customWidth="1"/>
    <col min="4" max="4" width="17.28515625" style="2" customWidth="1"/>
    <col min="5" max="5" width="50.5703125" style="2" customWidth="1"/>
    <col min="6" max="6" width="30.28515625" style="2" customWidth="1"/>
    <col min="7" max="7" width="42.85546875" style="2" customWidth="1"/>
    <col min="8" max="8" width="48.42578125" style="2" customWidth="1"/>
    <col min="9" max="9" width="30.28515625" style="2" customWidth="1"/>
    <col min="10" max="10" width="29.85546875" style="2" customWidth="1"/>
    <col min="11" max="11" width="30.28515625" style="2" customWidth="1"/>
    <col min="12" max="16" width="24.5703125" style="2" hidden="1" customWidth="1"/>
    <col min="17" max="17" width="37.42578125" style="2" hidden="1" customWidth="1"/>
    <col min="18" max="19" width="30.28515625" style="2" hidden="1" customWidth="1"/>
    <col min="20" max="20" width="31.7109375" style="2" hidden="1" customWidth="1"/>
    <col min="21" max="21" width="32.7109375" style="2" hidden="1" customWidth="1"/>
    <col min="22" max="16384" width="9.140625" style="2"/>
  </cols>
  <sheetData>
    <row r="1" spans="1:19" ht="23.2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23.25" x14ac:dyDescent="0.35">
      <c r="A2" s="1"/>
      <c r="B2" s="1"/>
      <c r="C2" s="1"/>
      <c r="D2" s="1"/>
      <c r="E2" s="1"/>
      <c r="F2" s="1"/>
      <c r="G2" s="1"/>
      <c r="H2" s="161" t="s">
        <v>15</v>
      </c>
      <c r="I2" s="161"/>
      <c r="J2" s="161"/>
      <c r="K2" s="161"/>
    </row>
    <row r="3" spans="1:19" ht="23.25" x14ac:dyDescent="0.35">
      <c r="A3" s="1"/>
      <c r="B3" s="1"/>
      <c r="C3" s="1"/>
      <c r="D3" s="1"/>
      <c r="E3" s="1"/>
      <c r="F3" s="1"/>
      <c r="G3" s="1"/>
      <c r="H3" s="161" t="s">
        <v>16</v>
      </c>
      <c r="I3" s="161"/>
      <c r="J3" s="161"/>
      <c r="K3" s="161"/>
    </row>
    <row r="4" spans="1:19" ht="23.25" x14ac:dyDescent="0.35">
      <c r="A4" s="1"/>
      <c r="B4" s="1"/>
      <c r="C4" s="1"/>
      <c r="D4" s="1"/>
      <c r="E4" s="1"/>
      <c r="F4" s="1"/>
      <c r="G4" s="1"/>
      <c r="H4" s="161" t="s">
        <v>17</v>
      </c>
      <c r="I4" s="161"/>
      <c r="J4" s="161"/>
      <c r="K4" s="161"/>
    </row>
    <row r="5" spans="1:19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9" ht="24" customHeight="1" x14ac:dyDescent="0.4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9" ht="53.25" x14ac:dyDescent="0.75">
      <c r="A7" s="162" t="s">
        <v>182</v>
      </c>
      <c r="B7" s="162"/>
      <c r="C7" s="162"/>
      <c r="D7" s="162"/>
      <c r="E7" s="163"/>
      <c r="F7" s="163"/>
      <c r="G7" s="163"/>
      <c r="H7" s="163"/>
      <c r="I7" s="163"/>
      <c r="J7" s="163"/>
      <c r="K7" s="163"/>
    </row>
    <row r="8" spans="1:19" ht="51.75" x14ac:dyDescent="0.65">
      <c r="A8" s="162" t="s">
        <v>13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</row>
    <row r="9" spans="1:19" ht="37.5" customHeight="1" x14ac:dyDescent="0.45">
      <c r="A9" s="164" t="s">
        <v>19</v>
      </c>
      <c r="B9" s="164"/>
      <c r="C9" s="164"/>
      <c r="D9" s="164"/>
      <c r="E9" s="165"/>
      <c r="F9" s="165"/>
      <c r="G9" s="165"/>
      <c r="H9" s="165"/>
      <c r="I9" s="165"/>
      <c r="J9" s="165"/>
      <c r="K9" s="165"/>
    </row>
    <row r="10" spans="1:19" s="4" customFormat="1" ht="32.25" customHeight="1" x14ac:dyDescent="0.2">
      <c r="A10" s="166" t="s">
        <v>20</v>
      </c>
      <c r="B10" s="168" t="s">
        <v>0</v>
      </c>
      <c r="C10" s="169"/>
      <c r="D10" s="172" t="s">
        <v>21</v>
      </c>
      <c r="E10" s="174" t="s">
        <v>22</v>
      </c>
      <c r="F10" s="175"/>
      <c r="G10" s="175"/>
      <c r="H10" s="175"/>
      <c r="I10" s="175"/>
      <c r="J10" s="176"/>
      <c r="K10" s="177"/>
    </row>
    <row r="11" spans="1:19" s="4" customFormat="1" ht="114.75" customHeight="1" x14ac:dyDescent="0.2">
      <c r="A11" s="167"/>
      <c r="B11" s="170"/>
      <c r="C11" s="171"/>
      <c r="D11" s="173"/>
      <c r="E11" s="5" t="s">
        <v>23</v>
      </c>
      <c r="F11" s="5" t="s">
        <v>24</v>
      </c>
      <c r="G11" s="103" t="s">
        <v>25</v>
      </c>
      <c r="H11" s="103" t="s">
        <v>1</v>
      </c>
      <c r="I11" s="103" t="s">
        <v>2</v>
      </c>
      <c r="J11" s="103" t="s">
        <v>3</v>
      </c>
      <c r="K11" s="103" t="s">
        <v>4</v>
      </c>
    </row>
    <row r="12" spans="1:19" s="4" customFormat="1" ht="25.5" hidden="1" customHeight="1" x14ac:dyDescent="0.4">
      <c r="A12" s="7">
        <v>1</v>
      </c>
      <c r="B12" s="178">
        <v>2</v>
      </c>
      <c r="C12" s="178"/>
      <c r="D12" s="8">
        <v>3</v>
      </c>
      <c r="E12" s="9">
        <v>4</v>
      </c>
      <c r="F12" s="9">
        <v>5</v>
      </c>
      <c r="G12" s="8">
        <v>6</v>
      </c>
      <c r="H12" s="8">
        <v>7</v>
      </c>
      <c r="I12" s="8">
        <v>8</v>
      </c>
      <c r="J12" s="8">
        <v>9</v>
      </c>
      <c r="K12" s="8">
        <v>10</v>
      </c>
    </row>
    <row r="13" spans="1:19" s="13" customFormat="1" ht="62.25" customHeight="1" x14ac:dyDescent="0.45">
      <c r="A13" s="10">
        <v>1</v>
      </c>
      <c r="B13" s="159" t="s">
        <v>26</v>
      </c>
      <c r="C13" s="160"/>
      <c r="D13" s="11" t="s">
        <v>27</v>
      </c>
      <c r="E13" s="12">
        <f t="shared" ref="E13:E21" si="0">G13-F13</f>
        <v>115099345</v>
      </c>
      <c r="F13" s="12"/>
      <c r="G13" s="12">
        <f>H13+I13+J13+K13</f>
        <v>115099345</v>
      </c>
      <c r="H13" s="12">
        <f>H14+H24+H27+H31</f>
        <v>103614766</v>
      </c>
      <c r="I13" s="12">
        <f>I14+I24+I27+I31</f>
        <v>3597599</v>
      </c>
      <c r="J13" s="12">
        <f>J14+J24+J27+J31</f>
        <v>7886980</v>
      </c>
      <c r="K13" s="12"/>
      <c r="Q13" s="14">
        <v>132867978</v>
      </c>
      <c r="R13" s="14">
        <f>E13-Q13</f>
        <v>-17768633</v>
      </c>
      <c r="S13" s="14">
        <f>R13/Q13*100</f>
        <v>-13.373149247443203</v>
      </c>
    </row>
    <row r="14" spans="1:19" s="13" customFormat="1" ht="65.25" customHeight="1" x14ac:dyDescent="0.45">
      <c r="A14" s="15" t="s">
        <v>28</v>
      </c>
      <c r="B14" s="147" t="s">
        <v>29</v>
      </c>
      <c r="C14" s="148"/>
      <c r="D14" s="16" t="s">
        <v>27</v>
      </c>
      <c r="E14" s="17">
        <f t="shared" si="0"/>
        <v>100736491</v>
      </c>
      <c r="F14" s="17"/>
      <c r="G14" s="17">
        <f t="shared" ref="G14:G25" si="1">H14+I14+J14+K14</f>
        <v>100736491</v>
      </c>
      <c r="H14" s="17">
        <f>SUM(H15:H23)</f>
        <v>90836240</v>
      </c>
      <c r="I14" s="17">
        <f>SUM(I15:I23)</f>
        <v>3597599</v>
      </c>
      <c r="J14" s="17">
        <f>SUM(J15:J23)</f>
        <v>6302652</v>
      </c>
      <c r="K14" s="17"/>
      <c r="Q14" s="14">
        <v>115444433</v>
      </c>
      <c r="R14" s="14">
        <f t="shared" ref="R14:R38" si="2">E14-Q14</f>
        <v>-14707942</v>
      </c>
      <c r="S14" s="14">
        <f t="shared" ref="S14:S25" si="3">R14/Q14*100</f>
        <v>-12.740278260104581</v>
      </c>
    </row>
    <row r="15" spans="1:19" s="13" customFormat="1" ht="63.75" customHeight="1" x14ac:dyDescent="0.45">
      <c r="A15" s="18" t="s">
        <v>30</v>
      </c>
      <c r="B15" s="145" t="s">
        <v>31</v>
      </c>
      <c r="C15" s="146"/>
      <c r="D15" s="19" t="s">
        <v>27</v>
      </c>
      <c r="E15" s="20">
        <f t="shared" si="0"/>
        <v>7450620</v>
      </c>
      <c r="F15" s="20"/>
      <c r="G15" s="21">
        <f>H15+I15+J15+K15</f>
        <v>7450620</v>
      </c>
      <c r="H15" s="20">
        <v>6912124</v>
      </c>
      <c r="I15" s="20"/>
      <c r="J15" s="20">
        <v>538496</v>
      </c>
      <c r="K15" s="20"/>
      <c r="Q15" s="22">
        <f>H15+H16+H17+H18+H20+H22</f>
        <v>89707113</v>
      </c>
      <c r="R15" s="22">
        <f t="shared" ref="R15:S15" si="4">I15+I16+I17+I18+I20+I22</f>
        <v>3597599</v>
      </c>
      <c r="S15" s="22">
        <f t="shared" si="4"/>
        <v>6123618</v>
      </c>
    </row>
    <row r="16" spans="1:19" s="13" customFormat="1" ht="61.5" customHeight="1" x14ac:dyDescent="0.45">
      <c r="A16" s="18" t="s">
        <v>32</v>
      </c>
      <c r="B16" s="145" t="s">
        <v>33</v>
      </c>
      <c r="C16" s="146"/>
      <c r="D16" s="19" t="s">
        <v>27</v>
      </c>
      <c r="E16" s="20">
        <f t="shared" si="0"/>
        <v>77667258</v>
      </c>
      <c r="F16" s="20"/>
      <c r="G16" s="21">
        <f>H16+I16+J16+K16</f>
        <v>77667258</v>
      </c>
      <c r="H16" s="20">
        <f>[4]Лист1!B5</f>
        <v>72277657</v>
      </c>
      <c r="I16" s="20">
        <f>[4]Лист1!B6</f>
        <v>3597599</v>
      </c>
      <c r="J16" s="20">
        <f>[4]Лист1!B7</f>
        <v>1792002</v>
      </c>
      <c r="K16" s="20"/>
      <c r="Q16" s="22">
        <v>88647940</v>
      </c>
      <c r="R16" s="14">
        <f>E16-Q16</f>
        <v>-10980682</v>
      </c>
      <c r="S16" s="14">
        <f t="shared" si="3"/>
        <v>-12.386843958246519</v>
      </c>
    </row>
    <row r="17" spans="1:19" s="13" customFormat="1" ht="59.25" customHeight="1" x14ac:dyDescent="0.45">
      <c r="A17" s="18" t="s">
        <v>34</v>
      </c>
      <c r="B17" s="155" t="s">
        <v>35</v>
      </c>
      <c r="C17" s="156"/>
      <c r="D17" s="19" t="s">
        <v>27</v>
      </c>
      <c r="E17" s="20">
        <f t="shared" si="0"/>
        <v>7617051</v>
      </c>
      <c r="F17" s="20"/>
      <c r="G17" s="21">
        <f t="shared" si="1"/>
        <v>7617051</v>
      </c>
      <c r="H17" s="20">
        <v>7617051</v>
      </c>
      <c r="I17" s="20"/>
      <c r="J17" s="20"/>
      <c r="K17" s="20"/>
      <c r="Q17" s="22">
        <v>9551751</v>
      </c>
      <c r="R17" s="14">
        <f>E17-Q17</f>
        <v>-1934700</v>
      </c>
      <c r="S17" s="14">
        <f t="shared" si="3"/>
        <v>-20.25492498705211</v>
      </c>
    </row>
    <row r="18" spans="1:19" s="13" customFormat="1" ht="59.25" customHeight="1" x14ac:dyDescent="0.45">
      <c r="A18" s="18" t="s">
        <v>36</v>
      </c>
      <c r="B18" s="145" t="s">
        <v>37</v>
      </c>
      <c r="C18" s="146"/>
      <c r="D18" s="19" t="s">
        <v>27</v>
      </c>
      <c r="E18" s="20">
        <f t="shared" si="0"/>
        <v>5975081</v>
      </c>
      <c r="F18" s="20"/>
      <c r="G18" s="21">
        <f t="shared" si="1"/>
        <v>5975081</v>
      </c>
      <c r="H18" s="20">
        <f>[4]Лист1!B18</f>
        <v>2900281</v>
      </c>
      <c r="I18" s="20"/>
      <c r="J18" s="20">
        <f>[4]Лист1!B20</f>
        <v>3074800</v>
      </c>
      <c r="K18" s="20"/>
      <c r="Q18" s="22">
        <v>6278577</v>
      </c>
      <c r="R18" s="14">
        <f t="shared" si="2"/>
        <v>-303496</v>
      </c>
      <c r="S18" s="14">
        <f t="shared" si="3"/>
        <v>-4.8338341633781026</v>
      </c>
    </row>
    <row r="19" spans="1:19" s="13" customFormat="1" ht="69" customHeight="1" x14ac:dyDescent="0.45">
      <c r="A19" s="18" t="s">
        <v>38</v>
      </c>
      <c r="B19" s="157" t="s">
        <v>39</v>
      </c>
      <c r="C19" s="158"/>
      <c r="D19" s="19" t="s">
        <v>27</v>
      </c>
      <c r="E19" s="20">
        <f t="shared" si="0"/>
        <v>179034</v>
      </c>
      <c r="F19" s="20"/>
      <c r="G19" s="21">
        <f t="shared" si="1"/>
        <v>179034</v>
      </c>
      <c r="H19" s="20"/>
      <c r="I19" s="20"/>
      <c r="J19" s="20">
        <v>179034</v>
      </c>
      <c r="K19" s="20"/>
      <c r="Q19" s="22">
        <v>186329</v>
      </c>
      <c r="R19" s="14">
        <f t="shared" si="2"/>
        <v>-7295</v>
      </c>
      <c r="S19" s="14">
        <f t="shared" si="3"/>
        <v>-3.9151178828845752</v>
      </c>
    </row>
    <row r="20" spans="1:19" s="13" customFormat="1" ht="69" customHeight="1" x14ac:dyDescent="0.45">
      <c r="A20" s="18" t="s">
        <v>40</v>
      </c>
      <c r="B20" s="157" t="s">
        <v>164</v>
      </c>
      <c r="C20" s="158"/>
      <c r="D20" s="19" t="s">
        <v>27</v>
      </c>
      <c r="E20" s="20">
        <f t="shared" si="0"/>
        <v>644580</v>
      </c>
      <c r="F20" s="20"/>
      <c r="G20" s="21">
        <f t="shared" si="1"/>
        <v>644580</v>
      </c>
      <c r="H20" s="20"/>
      <c r="I20" s="20"/>
      <c r="J20" s="20">
        <v>644580</v>
      </c>
      <c r="K20" s="20"/>
      <c r="Q20" s="22">
        <v>731670</v>
      </c>
      <c r="R20" s="14">
        <f>E20-Q20</f>
        <v>-87090</v>
      </c>
      <c r="S20" s="14">
        <f>R20/Q20*100</f>
        <v>-11.902907048259461</v>
      </c>
    </row>
    <row r="21" spans="1:19" s="13" customFormat="1" ht="85.5" customHeight="1" x14ac:dyDescent="0.45">
      <c r="A21" s="18" t="s">
        <v>42</v>
      </c>
      <c r="B21" s="157" t="s">
        <v>43</v>
      </c>
      <c r="C21" s="158"/>
      <c r="D21" s="19" t="s">
        <v>27</v>
      </c>
      <c r="E21" s="20">
        <f t="shared" si="0"/>
        <v>299447</v>
      </c>
      <c r="F21" s="20"/>
      <c r="G21" s="21">
        <f>H21+I21+J21+K21</f>
        <v>299447</v>
      </c>
      <c r="H21" s="20">
        <v>299447</v>
      </c>
      <c r="I21" s="20"/>
      <c r="J21" s="20"/>
      <c r="K21" s="20"/>
      <c r="Q21" s="22">
        <v>358767</v>
      </c>
      <c r="R21" s="14">
        <f t="shared" si="2"/>
        <v>-59320</v>
      </c>
      <c r="S21" s="14">
        <f t="shared" si="3"/>
        <v>-16.534408125607985</v>
      </c>
    </row>
    <row r="22" spans="1:19" s="13" customFormat="1" ht="70.5" customHeight="1" x14ac:dyDescent="0.45">
      <c r="A22" s="18" t="s">
        <v>44</v>
      </c>
      <c r="B22" s="157" t="s">
        <v>45</v>
      </c>
      <c r="C22" s="158"/>
      <c r="D22" s="19" t="s">
        <v>27</v>
      </c>
      <c r="E22" s="20">
        <f>G22-F22</f>
        <v>73740</v>
      </c>
      <c r="F22" s="20"/>
      <c r="G22" s="21">
        <f>H22+I22+J22+K22</f>
        <v>73740</v>
      </c>
      <c r="H22" s="20"/>
      <c r="I22" s="20"/>
      <c r="J22" s="20">
        <v>73740</v>
      </c>
      <c r="K22" s="20"/>
      <c r="Q22" s="22">
        <v>88400</v>
      </c>
      <c r="R22" s="14">
        <f>E22-Q22</f>
        <v>-14660</v>
      </c>
      <c r="S22" s="14">
        <f>R22/Q22*100</f>
        <v>-16.583710407239817</v>
      </c>
    </row>
    <row r="23" spans="1:19" s="13" customFormat="1" ht="63.75" customHeight="1" x14ac:dyDescent="0.45">
      <c r="A23" s="18" t="s">
        <v>46</v>
      </c>
      <c r="B23" s="157" t="s">
        <v>47</v>
      </c>
      <c r="C23" s="158"/>
      <c r="D23" s="19" t="s">
        <v>27</v>
      </c>
      <c r="E23" s="20">
        <f>G23-F23</f>
        <v>829680</v>
      </c>
      <c r="F23" s="20"/>
      <c r="G23" s="21">
        <f>H23+I23+J23+K23</f>
        <v>829680</v>
      </c>
      <c r="H23" s="20">
        <v>829680</v>
      </c>
      <c r="I23" s="20"/>
      <c r="J23" s="20"/>
      <c r="K23" s="20"/>
      <c r="Q23" s="22">
        <v>958200</v>
      </c>
      <c r="R23" s="14">
        <f t="shared" si="2"/>
        <v>-128520</v>
      </c>
      <c r="S23" s="14">
        <f>R23/Q23*100</f>
        <v>-13.412648716343142</v>
      </c>
    </row>
    <row r="24" spans="1:19" s="13" customFormat="1" ht="62.25" customHeight="1" x14ac:dyDescent="0.45">
      <c r="A24" s="15" t="s">
        <v>48</v>
      </c>
      <c r="B24" s="147" t="s">
        <v>49</v>
      </c>
      <c r="C24" s="148"/>
      <c r="D24" s="16" t="s">
        <v>27</v>
      </c>
      <c r="E24" s="25">
        <f>E25+E26</f>
        <v>3335910</v>
      </c>
      <c r="F24" s="25"/>
      <c r="G24" s="17">
        <f t="shared" si="1"/>
        <v>3335910</v>
      </c>
      <c r="H24" s="17">
        <f>H25+H26</f>
        <v>3335910</v>
      </c>
      <c r="I24" s="17"/>
      <c r="J24" s="17"/>
      <c r="K24" s="17"/>
      <c r="Q24" s="14">
        <v>3950553</v>
      </c>
      <c r="R24" s="14">
        <f t="shared" si="2"/>
        <v>-614643</v>
      </c>
      <c r="S24" s="14">
        <f t="shared" si="3"/>
        <v>-15.558404101906746</v>
      </c>
    </row>
    <row r="25" spans="1:19" s="13" customFormat="1" ht="56.25" customHeight="1" x14ac:dyDescent="0.45">
      <c r="A25" s="18" t="s">
        <v>50</v>
      </c>
      <c r="B25" s="145" t="s">
        <v>51</v>
      </c>
      <c r="C25" s="146"/>
      <c r="D25" s="19" t="s">
        <v>27</v>
      </c>
      <c r="E25" s="20">
        <f>G25-F25</f>
        <v>3335910</v>
      </c>
      <c r="F25" s="20"/>
      <c r="G25" s="21">
        <f t="shared" si="1"/>
        <v>3335910</v>
      </c>
      <c r="H25" s="20">
        <v>3335910</v>
      </c>
      <c r="I25" s="20"/>
      <c r="J25" s="20"/>
      <c r="K25" s="20"/>
      <c r="Q25" s="22">
        <v>3950553</v>
      </c>
      <c r="R25" s="14">
        <f t="shared" si="2"/>
        <v>-614643</v>
      </c>
      <c r="S25" s="14">
        <f t="shared" si="3"/>
        <v>-15.558404101906746</v>
      </c>
    </row>
    <row r="26" spans="1:19" s="13" customFormat="1" ht="62.25" customHeight="1" x14ac:dyDescent="0.45">
      <c r="A26" s="18" t="s">
        <v>52</v>
      </c>
      <c r="B26" s="145" t="s">
        <v>53</v>
      </c>
      <c r="C26" s="146"/>
      <c r="D26" s="19" t="s">
        <v>27</v>
      </c>
      <c r="E26" s="20"/>
      <c r="F26" s="20"/>
      <c r="G26" s="21"/>
      <c r="H26" s="20"/>
      <c r="I26" s="20"/>
      <c r="J26" s="20"/>
      <c r="K26" s="20"/>
      <c r="Q26" s="14"/>
      <c r="R26" s="14">
        <f t="shared" si="2"/>
        <v>0</v>
      </c>
    </row>
    <row r="27" spans="1:19" s="13" customFormat="1" ht="78.75" customHeight="1" x14ac:dyDescent="0.45">
      <c r="A27" s="15" t="s">
        <v>54</v>
      </c>
      <c r="B27" s="147" t="s">
        <v>55</v>
      </c>
      <c r="C27" s="148"/>
      <c r="D27" s="16" t="s">
        <v>27</v>
      </c>
      <c r="E27" s="25">
        <f>E28+E29+E30</f>
        <v>3784724</v>
      </c>
      <c r="F27" s="25"/>
      <c r="G27" s="17">
        <f>G28+G29+G30</f>
        <v>3784724</v>
      </c>
      <c r="H27" s="17">
        <f>H28+H29+H30</f>
        <v>3784724</v>
      </c>
      <c r="I27" s="17"/>
      <c r="J27" s="17"/>
      <c r="K27" s="17"/>
      <c r="Q27" s="14">
        <v>4558525</v>
      </c>
      <c r="R27" s="14">
        <f t="shared" si="2"/>
        <v>-773801</v>
      </c>
      <c r="S27" s="14">
        <f t="shared" ref="S27:S37" si="5">R27/Q27*100</f>
        <v>-16.974810931167429</v>
      </c>
    </row>
    <row r="28" spans="1:19" s="13" customFormat="1" ht="87.75" customHeight="1" x14ac:dyDescent="0.45">
      <c r="A28" s="18" t="s">
        <v>56</v>
      </c>
      <c r="B28" s="145" t="s">
        <v>165</v>
      </c>
      <c r="C28" s="146"/>
      <c r="D28" s="19" t="s">
        <v>27</v>
      </c>
      <c r="E28" s="20">
        <f>G28-F28</f>
        <v>3784724</v>
      </c>
      <c r="F28" s="20"/>
      <c r="G28" s="21">
        <f>H28+I28+J28+K28</f>
        <v>3784724</v>
      </c>
      <c r="H28" s="20">
        <f>[4]Лист1!B31</f>
        <v>3784724</v>
      </c>
      <c r="I28" s="20"/>
      <c r="J28" s="20"/>
      <c r="K28" s="20"/>
      <c r="Q28" s="22">
        <v>4558525</v>
      </c>
      <c r="R28" s="14">
        <f t="shared" si="2"/>
        <v>-773801</v>
      </c>
      <c r="S28" s="14">
        <f t="shared" si="5"/>
        <v>-16.974810931167429</v>
      </c>
    </row>
    <row r="29" spans="1:19" s="13" customFormat="1" ht="46.5" hidden="1" customHeight="1" x14ac:dyDescent="0.45">
      <c r="A29" s="18" t="s">
        <v>58</v>
      </c>
      <c r="B29" s="145" t="s">
        <v>59</v>
      </c>
      <c r="C29" s="146"/>
      <c r="D29" s="19" t="s">
        <v>27</v>
      </c>
      <c r="E29" s="20">
        <f>G29-F29</f>
        <v>0</v>
      </c>
      <c r="F29" s="20"/>
      <c r="G29" s="21">
        <f>H29+I29+J29+K29</f>
        <v>0</v>
      </c>
      <c r="H29" s="20"/>
      <c r="I29" s="20"/>
      <c r="J29" s="20"/>
      <c r="K29" s="20"/>
      <c r="Q29" s="14">
        <v>0</v>
      </c>
      <c r="R29" s="14">
        <f t="shared" si="2"/>
        <v>0</v>
      </c>
      <c r="S29" s="14" t="e">
        <f t="shared" si="5"/>
        <v>#DIV/0!</v>
      </c>
    </row>
    <row r="30" spans="1:19" s="13" customFormat="1" ht="61.5" hidden="1" customHeight="1" x14ac:dyDescent="0.45">
      <c r="A30" s="18" t="s">
        <v>60</v>
      </c>
      <c r="B30" s="145" t="s">
        <v>61</v>
      </c>
      <c r="C30" s="146"/>
      <c r="D30" s="19" t="s">
        <v>27</v>
      </c>
      <c r="E30" s="20">
        <f>G30-F30</f>
        <v>0</v>
      </c>
      <c r="F30" s="20"/>
      <c r="G30" s="21">
        <f>H30+I30+J30+K30</f>
        <v>0</v>
      </c>
      <c r="H30" s="20"/>
      <c r="I30" s="20"/>
      <c r="J30" s="20"/>
      <c r="K30" s="20"/>
      <c r="Q30" s="14">
        <v>0</v>
      </c>
      <c r="R30" s="14">
        <f t="shared" si="2"/>
        <v>0</v>
      </c>
      <c r="S30" s="14" t="e">
        <f t="shared" si="5"/>
        <v>#DIV/0!</v>
      </c>
    </row>
    <row r="31" spans="1:19" s="13" customFormat="1" ht="65.25" customHeight="1" x14ac:dyDescent="0.45">
      <c r="A31" s="15" t="s">
        <v>62</v>
      </c>
      <c r="B31" s="147" t="s">
        <v>63</v>
      </c>
      <c r="C31" s="148"/>
      <c r="D31" s="16" t="s">
        <v>27</v>
      </c>
      <c r="E31" s="25">
        <f>SUM(E32:E37)</f>
        <v>7091724</v>
      </c>
      <c r="F31" s="25"/>
      <c r="G31" s="25">
        <f>SUM(G32:G37)</f>
        <v>7091724</v>
      </c>
      <c r="H31" s="25">
        <f>SUM(H32:H38)</f>
        <v>5657892</v>
      </c>
      <c r="I31" s="25"/>
      <c r="J31" s="25">
        <f>SUM(J32:J38)</f>
        <v>1584328</v>
      </c>
      <c r="K31" s="25"/>
      <c r="Q31" s="14">
        <v>8687187</v>
      </c>
      <c r="R31" s="14">
        <f t="shared" si="2"/>
        <v>-1595463</v>
      </c>
      <c r="S31" s="14">
        <f t="shared" si="5"/>
        <v>-18.365703420451293</v>
      </c>
    </row>
    <row r="32" spans="1:19" s="13" customFormat="1" ht="51.75" customHeight="1" x14ac:dyDescent="0.45">
      <c r="A32" s="18" t="s">
        <v>64</v>
      </c>
      <c r="B32" s="145" t="s">
        <v>65</v>
      </c>
      <c r="C32" s="146"/>
      <c r="D32" s="19" t="s">
        <v>27</v>
      </c>
      <c r="E32" s="20">
        <f>G32-F32</f>
        <v>1149528</v>
      </c>
      <c r="F32" s="20"/>
      <c r="G32" s="21">
        <f>H32+I32+J32+K32</f>
        <v>1149528</v>
      </c>
      <c r="H32" s="20"/>
      <c r="I32" s="20"/>
      <c r="J32" s="20">
        <f>[4]Лист1!B37</f>
        <v>1149528</v>
      </c>
      <c r="K32" s="20"/>
      <c r="Q32" s="22">
        <v>1279750</v>
      </c>
      <c r="R32" s="14">
        <f t="shared" si="2"/>
        <v>-130222</v>
      </c>
      <c r="S32" s="14">
        <f t="shared" si="5"/>
        <v>-10.175581168196913</v>
      </c>
    </row>
    <row r="33" spans="1:21" s="13" customFormat="1" ht="59.25" customHeight="1" x14ac:dyDescent="0.45">
      <c r="A33" s="18" t="s">
        <v>66</v>
      </c>
      <c r="B33" s="155" t="s">
        <v>67</v>
      </c>
      <c r="C33" s="156"/>
      <c r="D33" s="19" t="s">
        <v>27</v>
      </c>
      <c r="E33" s="20">
        <f>G33-F33</f>
        <v>0</v>
      </c>
      <c r="F33" s="20"/>
      <c r="G33" s="21">
        <f t="shared" ref="G33:G74" si="6">H33+I33+J33+K33</f>
        <v>0</v>
      </c>
      <c r="H33" s="20"/>
      <c r="I33" s="20"/>
      <c r="J33" s="20"/>
      <c r="K33" s="20"/>
      <c r="Q33" s="14">
        <v>0</v>
      </c>
      <c r="R33" s="14">
        <f t="shared" si="2"/>
        <v>0</v>
      </c>
      <c r="S33" s="14" t="e">
        <f t="shared" si="5"/>
        <v>#DIV/0!</v>
      </c>
    </row>
    <row r="34" spans="1:21" s="13" customFormat="1" ht="51.75" customHeight="1" x14ac:dyDescent="0.45">
      <c r="A34" s="18" t="s">
        <v>68</v>
      </c>
      <c r="B34" s="145" t="s">
        <v>69</v>
      </c>
      <c r="C34" s="146"/>
      <c r="D34" s="19" t="s">
        <v>27</v>
      </c>
      <c r="E34" s="20"/>
      <c r="F34" s="20"/>
      <c r="G34" s="21"/>
      <c r="H34" s="20"/>
      <c r="I34" s="20"/>
      <c r="J34" s="20"/>
      <c r="K34" s="20"/>
      <c r="Q34" s="14"/>
      <c r="R34" s="14">
        <f t="shared" si="2"/>
        <v>0</v>
      </c>
      <c r="S34" s="14" t="e">
        <f t="shared" si="5"/>
        <v>#DIV/0!</v>
      </c>
    </row>
    <row r="35" spans="1:21" s="13" customFormat="1" ht="51.75" customHeight="1" x14ac:dyDescent="0.45">
      <c r="A35" s="18" t="s">
        <v>70</v>
      </c>
      <c r="B35" s="145" t="s">
        <v>71</v>
      </c>
      <c r="C35" s="146"/>
      <c r="D35" s="19" t="s">
        <v>27</v>
      </c>
      <c r="E35" s="20">
        <f t="shared" ref="E35:E40" si="7">G35-F35</f>
        <v>5657892</v>
      </c>
      <c r="F35" s="20"/>
      <c r="G35" s="21">
        <f>H35+I35+J35+K35</f>
        <v>5657892</v>
      </c>
      <c r="H35" s="20">
        <v>5657892</v>
      </c>
      <c r="I35" s="20"/>
      <c r="J35" s="20"/>
      <c r="K35" s="20"/>
      <c r="Q35" s="22">
        <v>7052237</v>
      </c>
      <c r="R35" s="14">
        <f t="shared" si="2"/>
        <v>-1394345</v>
      </c>
      <c r="S35" s="14">
        <f t="shared" si="5"/>
        <v>-19.771669613485763</v>
      </c>
    </row>
    <row r="36" spans="1:21" s="13" customFormat="1" ht="32.25" customHeight="1" x14ac:dyDescent="0.45">
      <c r="A36" s="18" t="s">
        <v>72</v>
      </c>
      <c r="B36" s="145" t="s">
        <v>73</v>
      </c>
      <c r="C36" s="146"/>
      <c r="D36" s="19" t="s">
        <v>27</v>
      </c>
      <c r="E36" s="20">
        <f t="shared" si="7"/>
        <v>284304</v>
      </c>
      <c r="F36" s="20"/>
      <c r="G36" s="21">
        <f t="shared" si="6"/>
        <v>284304</v>
      </c>
      <c r="H36" s="20"/>
      <c r="I36" s="20"/>
      <c r="J36" s="20">
        <v>284304</v>
      </c>
      <c r="K36" s="20"/>
      <c r="Q36" s="22">
        <v>355200</v>
      </c>
      <c r="R36" s="14">
        <f t="shared" si="2"/>
        <v>-70896</v>
      </c>
      <c r="S36" s="14">
        <f t="shared" si="5"/>
        <v>-19.95945945945946</v>
      </c>
      <c r="T36" s="14"/>
      <c r="U36" s="14"/>
    </row>
    <row r="37" spans="1:21" s="13" customFormat="1" ht="66" customHeight="1" x14ac:dyDescent="0.45">
      <c r="A37" s="18" t="s">
        <v>74</v>
      </c>
      <c r="B37" s="145" t="s">
        <v>75</v>
      </c>
      <c r="C37" s="146"/>
      <c r="D37" s="19" t="s">
        <v>27</v>
      </c>
      <c r="E37" s="20">
        <f t="shared" si="7"/>
        <v>0</v>
      </c>
      <c r="F37" s="20"/>
      <c r="G37" s="21">
        <f t="shared" si="6"/>
        <v>0</v>
      </c>
      <c r="H37" s="20"/>
      <c r="I37" s="20"/>
      <c r="J37" s="20">
        <v>0</v>
      </c>
      <c r="K37" s="20"/>
      <c r="Q37" s="14">
        <v>0</v>
      </c>
      <c r="R37" s="14">
        <f t="shared" si="2"/>
        <v>0</v>
      </c>
      <c r="S37" s="14" t="e">
        <f t="shared" si="5"/>
        <v>#DIV/0!</v>
      </c>
    </row>
    <row r="38" spans="1:21" s="13" customFormat="1" ht="66" customHeight="1" x14ac:dyDescent="0.45">
      <c r="A38" s="18" t="s">
        <v>166</v>
      </c>
      <c r="B38" s="145" t="s">
        <v>167</v>
      </c>
      <c r="C38" s="146"/>
      <c r="D38" s="19" t="s">
        <v>27</v>
      </c>
      <c r="E38" s="20">
        <f t="shared" si="7"/>
        <v>150496</v>
      </c>
      <c r="F38" s="20"/>
      <c r="G38" s="21">
        <f>H38+I38+J38+K38</f>
        <v>150496</v>
      </c>
      <c r="H38" s="20"/>
      <c r="I38" s="20"/>
      <c r="J38" s="20">
        <v>150496</v>
      </c>
      <c r="K38" s="20"/>
      <c r="Q38" s="22">
        <v>227280</v>
      </c>
      <c r="R38" s="14">
        <f t="shared" si="2"/>
        <v>-76784</v>
      </c>
      <c r="S38" s="14"/>
    </row>
    <row r="39" spans="1:21" s="13" customFormat="1" ht="32.25" customHeight="1" x14ac:dyDescent="0.2">
      <c r="A39" s="10" t="s">
        <v>76</v>
      </c>
      <c r="B39" s="151" t="s">
        <v>77</v>
      </c>
      <c r="C39" s="152"/>
      <c r="D39" s="11" t="s">
        <v>27</v>
      </c>
      <c r="E39" s="26">
        <f t="shared" si="7"/>
        <v>108126949</v>
      </c>
      <c r="F39" s="27">
        <f>F40+F66+F73+F75</f>
        <v>0</v>
      </c>
      <c r="G39" s="12">
        <f>H39+I39+J39+K39</f>
        <v>108126949</v>
      </c>
      <c r="H39" s="12">
        <f>H40+H66+H73+H75</f>
        <v>0</v>
      </c>
      <c r="I39" s="12">
        <f>I40+I66+I73+I75</f>
        <v>14482</v>
      </c>
      <c r="J39" s="12">
        <f>J40+J66+J73+J75</f>
        <v>38754999</v>
      </c>
      <c r="K39" s="12">
        <f>K40+K66+K73+K75</f>
        <v>69357468</v>
      </c>
      <c r="Q39" s="13">
        <v>115352929</v>
      </c>
    </row>
    <row r="40" spans="1:21" s="13" customFormat="1" ht="32.25" customHeight="1" x14ac:dyDescent="0.2">
      <c r="A40" s="15" t="s">
        <v>5</v>
      </c>
      <c r="B40" s="153" t="s">
        <v>78</v>
      </c>
      <c r="C40" s="154"/>
      <c r="D40" s="28" t="s">
        <v>27</v>
      </c>
      <c r="E40" s="25">
        <f t="shared" si="7"/>
        <v>102477785</v>
      </c>
      <c r="F40" s="29">
        <f>F41+F43+F65</f>
        <v>0</v>
      </c>
      <c r="G40" s="17">
        <f>H40+I40+J40+K40</f>
        <v>102477785</v>
      </c>
      <c r="H40" s="17">
        <f>H41+H43+H65</f>
        <v>0</v>
      </c>
      <c r="I40" s="17">
        <f>I41+I43+I65</f>
        <v>14482</v>
      </c>
      <c r="J40" s="17">
        <f>J41+J43+J65</f>
        <v>33231190</v>
      </c>
      <c r="K40" s="17">
        <f>K41+K43+K65</f>
        <v>69232113</v>
      </c>
      <c r="L40" s="30">
        <v>85351857</v>
      </c>
      <c r="M40" s="30">
        <v>0</v>
      </c>
      <c r="N40" s="30">
        <v>11309</v>
      </c>
      <c r="O40" s="30">
        <v>22915747</v>
      </c>
      <c r="P40" s="30">
        <v>62424801</v>
      </c>
      <c r="Q40" s="17">
        <v>79875859</v>
      </c>
      <c r="R40" s="17">
        <v>0</v>
      </c>
      <c r="S40" s="17">
        <v>24632</v>
      </c>
      <c r="T40" s="17">
        <v>20533656</v>
      </c>
      <c r="U40" s="17">
        <v>59317571</v>
      </c>
    </row>
    <row r="41" spans="1:21" s="13" customFormat="1" ht="59.25" customHeight="1" x14ac:dyDescent="0.2">
      <c r="A41" s="15" t="s">
        <v>79</v>
      </c>
      <c r="B41" s="147" t="s">
        <v>80</v>
      </c>
      <c r="C41" s="148"/>
      <c r="D41" s="31" t="s">
        <v>27</v>
      </c>
      <c r="E41" s="32"/>
      <c r="F41" s="33"/>
      <c r="G41" s="34"/>
      <c r="H41" s="33"/>
      <c r="I41" s="33"/>
      <c r="J41" s="32"/>
      <c r="K41" s="32"/>
      <c r="L41" s="30">
        <f>G40+G75-L40</f>
        <v>17497344</v>
      </c>
      <c r="M41" s="30">
        <f>H40+H75-M40</f>
        <v>0</v>
      </c>
      <c r="N41" s="30">
        <f>I40+I75-N40</f>
        <v>3173</v>
      </c>
      <c r="O41" s="30">
        <f>J40+J75-O40</f>
        <v>10561504</v>
      </c>
      <c r="P41" s="30">
        <f>K40+K75-P40</f>
        <v>6932667</v>
      </c>
      <c r="Q41" s="17">
        <f>G40+G75-Q40</f>
        <v>22973342</v>
      </c>
      <c r="R41" s="17">
        <f>H40+H75-R40</f>
        <v>0</v>
      </c>
      <c r="S41" s="17">
        <f>I40+I75-S40</f>
        <v>-10150</v>
      </c>
      <c r="T41" s="17">
        <f>J40+J75-T40</f>
        <v>12943595</v>
      </c>
      <c r="U41" s="17">
        <f>K40+K75-U40</f>
        <v>10039897</v>
      </c>
    </row>
    <row r="42" spans="1:21" s="35" customFormat="1" ht="39" customHeight="1" x14ac:dyDescent="0.3">
      <c r="A42" s="18" t="s">
        <v>81</v>
      </c>
      <c r="B42" s="145" t="s">
        <v>82</v>
      </c>
      <c r="C42" s="146"/>
      <c r="D42" s="19" t="s">
        <v>27</v>
      </c>
      <c r="E42" s="32"/>
      <c r="F42" s="33"/>
      <c r="G42" s="34"/>
      <c r="H42" s="33"/>
      <c r="I42" s="33"/>
      <c r="J42" s="32"/>
      <c r="K42" s="32"/>
      <c r="L42" s="30"/>
      <c r="M42" s="30"/>
      <c r="N42" s="30"/>
      <c r="O42" s="30"/>
      <c r="P42" s="30"/>
    </row>
    <row r="43" spans="1:21" s="13" customFormat="1" ht="67.5" customHeight="1" x14ac:dyDescent="0.5">
      <c r="A43" s="15" t="s">
        <v>83</v>
      </c>
      <c r="B43" s="147" t="s">
        <v>84</v>
      </c>
      <c r="C43" s="148"/>
      <c r="D43" s="29" t="s">
        <v>27</v>
      </c>
      <c r="E43" s="17">
        <f t="shared" ref="E43:E66" si="8">G43-F43</f>
        <v>102477785</v>
      </c>
      <c r="F43" s="17">
        <f>F44+F57+F63+F64</f>
        <v>0</v>
      </c>
      <c r="G43" s="17">
        <f>H43+I43+J43+K43</f>
        <v>102477785</v>
      </c>
      <c r="H43" s="17">
        <f>H44+H57+H63+H64</f>
        <v>0</v>
      </c>
      <c r="I43" s="17">
        <f>I44+I57+I63+I64</f>
        <v>14482</v>
      </c>
      <c r="J43" s="17">
        <f>J44+J57+J63+J64</f>
        <v>33231190</v>
      </c>
      <c r="K43" s="17">
        <f>K44+K57+K63+K64</f>
        <v>69232113</v>
      </c>
      <c r="Q43" s="94">
        <v>117597411</v>
      </c>
      <c r="R43" s="36">
        <f>E43-Q43</f>
        <v>-15119626</v>
      </c>
      <c r="S43" s="14">
        <f t="shared" ref="S43:S55" si="9">R43/Q43*100</f>
        <v>-12.857107883097868</v>
      </c>
    </row>
    <row r="44" spans="1:21" s="13" customFormat="1" ht="91.5" customHeight="1" x14ac:dyDescent="0.5">
      <c r="A44" s="15" t="s">
        <v>6</v>
      </c>
      <c r="B44" s="147" t="s">
        <v>85</v>
      </c>
      <c r="C44" s="148"/>
      <c r="D44" s="16" t="s">
        <v>27</v>
      </c>
      <c r="E44" s="25">
        <f>G44-F44</f>
        <v>100097529</v>
      </c>
      <c r="F44" s="29">
        <f>F45+F47+F50+F51+F52</f>
        <v>0</v>
      </c>
      <c r="G44" s="17">
        <f>H44+I44+J44+K44</f>
        <v>100097529</v>
      </c>
      <c r="H44" s="17">
        <f>SUM(H45:H56)</f>
        <v>0</v>
      </c>
      <c r="I44" s="17">
        <f>SUM(I45:I56)</f>
        <v>14482</v>
      </c>
      <c r="J44" s="17">
        <f>SUM(J45:J56)</f>
        <v>30857736</v>
      </c>
      <c r="K44" s="17">
        <f>SUM(K45:K56)</f>
        <v>69225311</v>
      </c>
      <c r="Q44" s="94">
        <v>115133530</v>
      </c>
      <c r="R44" s="36">
        <f>E44-Q44</f>
        <v>-15036001</v>
      </c>
      <c r="S44" s="14">
        <f t="shared" si="9"/>
        <v>-13.059619556527105</v>
      </c>
    </row>
    <row r="45" spans="1:21" s="13" customFormat="1" ht="52.5" customHeight="1" x14ac:dyDescent="0.5">
      <c r="A45" s="18" t="s">
        <v>86</v>
      </c>
      <c r="B45" s="145" t="s">
        <v>87</v>
      </c>
      <c r="C45" s="146"/>
      <c r="D45" s="19" t="s">
        <v>27</v>
      </c>
      <c r="E45" s="20">
        <f t="shared" si="8"/>
        <v>12814224</v>
      </c>
      <c r="F45" s="20"/>
      <c r="G45" s="21">
        <f t="shared" si="6"/>
        <v>12814224</v>
      </c>
      <c r="H45" s="20"/>
      <c r="I45" s="20"/>
      <c r="J45" s="20">
        <v>2030012</v>
      </c>
      <c r="K45" s="20">
        <v>10784212</v>
      </c>
      <c r="Q45" s="37">
        <v>15866272</v>
      </c>
      <c r="R45" s="94">
        <f t="shared" ref="R45:R55" si="10">E45-Q45</f>
        <v>-3052048</v>
      </c>
      <c r="S45" s="14">
        <f t="shared" si="9"/>
        <v>-19.236075115818007</v>
      </c>
    </row>
    <row r="46" spans="1:21" s="13" customFormat="1" ht="52.5" customHeight="1" x14ac:dyDescent="0.5">
      <c r="A46" s="18" t="s">
        <v>88</v>
      </c>
      <c r="B46" s="145" t="s">
        <v>89</v>
      </c>
      <c r="C46" s="146"/>
      <c r="D46" s="19" t="s">
        <v>27</v>
      </c>
      <c r="E46" s="20">
        <f t="shared" si="8"/>
        <v>893964</v>
      </c>
      <c r="F46" s="20"/>
      <c r="G46" s="21">
        <f>H46+I46+J46+K46</f>
        <v>893964</v>
      </c>
      <c r="H46" s="20"/>
      <c r="I46" s="20"/>
      <c r="J46" s="20">
        <v>251484</v>
      </c>
      <c r="K46" s="20">
        <v>642480</v>
      </c>
      <c r="Q46" s="37">
        <v>845738</v>
      </c>
      <c r="R46" s="36">
        <f>E46-Q46</f>
        <v>48226</v>
      </c>
      <c r="S46" s="14">
        <f t="shared" si="9"/>
        <v>5.7022387547916731</v>
      </c>
    </row>
    <row r="47" spans="1:21" s="13" customFormat="1" ht="58.5" customHeight="1" x14ac:dyDescent="0.5">
      <c r="A47" s="18" t="s">
        <v>90</v>
      </c>
      <c r="B47" s="145" t="s">
        <v>91</v>
      </c>
      <c r="C47" s="146"/>
      <c r="D47" s="19" t="s">
        <v>27</v>
      </c>
      <c r="E47" s="20">
        <f t="shared" si="8"/>
        <v>62660117</v>
      </c>
      <c r="F47" s="20"/>
      <c r="G47" s="21">
        <f t="shared" si="6"/>
        <v>62660117</v>
      </c>
      <c r="H47" s="20"/>
      <c r="I47" s="20">
        <v>14482</v>
      </c>
      <c r="J47" s="20">
        <v>22458477</v>
      </c>
      <c r="K47" s="20">
        <v>40187158</v>
      </c>
      <c r="Q47" s="37">
        <v>68269704</v>
      </c>
      <c r="R47" s="94">
        <f t="shared" si="10"/>
        <v>-5609587</v>
      </c>
      <c r="S47" s="14">
        <f t="shared" si="9"/>
        <v>-8.2168028734971514</v>
      </c>
    </row>
    <row r="48" spans="1:21" s="13" customFormat="1" ht="58.5" customHeight="1" x14ac:dyDescent="0.5">
      <c r="A48" s="18" t="s">
        <v>92</v>
      </c>
      <c r="B48" s="145" t="s">
        <v>93</v>
      </c>
      <c r="C48" s="146"/>
      <c r="D48" s="19" t="s">
        <v>27</v>
      </c>
      <c r="E48" s="20">
        <f t="shared" si="8"/>
        <v>3646</v>
      </c>
      <c r="F48" s="20"/>
      <c r="G48" s="21">
        <f t="shared" si="6"/>
        <v>3646</v>
      </c>
      <c r="H48" s="20"/>
      <c r="I48" s="20"/>
      <c r="J48" s="20">
        <v>0</v>
      </c>
      <c r="K48" s="20">
        <v>3646</v>
      </c>
      <c r="Q48" s="37">
        <v>4132</v>
      </c>
      <c r="R48" s="36">
        <f t="shared" si="10"/>
        <v>-486</v>
      </c>
      <c r="S48" s="14">
        <f t="shared" si="9"/>
        <v>-11.761858664085189</v>
      </c>
    </row>
    <row r="49" spans="1:19" s="13" customFormat="1" ht="57" customHeight="1" x14ac:dyDescent="0.5">
      <c r="A49" s="18" t="s">
        <v>94</v>
      </c>
      <c r="B49" s="145" t="s">
        <v>95</v>
      </c>
      <c r="C49" s="146"/>
      <c r="D49" s="19" t="s">
        <v>27</v>
      </c>
      <c r="E49" s="20">
        <f t="shared" si="8"/>
        <v>1511444</v>
      </c>
      <c r="F49" s="20"/>
      <c r="G49" s="21">
        <f>H49+I49+J49+K49</f>
        <v>1511444</v>
      </c>
      <c r="H49" s="20"/>
      <c r="I49" s="20"/>
      <c r="J49" s="20">
        <v>333898</v>
      </c>
      <c r="K49" s="20">
        <v>1177546</v>
      </c>
      <c r="Q49" s="37">
        <v>1368872</v>
      </c>
      <c r="R49" s="36">
        <f t="shared" si="10"/>
        <v>142572</v>
      </c>
      <c r="S49" s="14">
        <f t="shared" si="9"/>
        <v>10.415290838003846</v>
      </c>
    </row>
    <row r="50" spans="1:19" s="13" customFormat="1" ht="54.75" customHeight="1" x14ac:dyDescent="0.5">
      <c r="A50" s="18" t="s">
        <v>96</v>
      </c>
      <c r="B50" s="145" t="s">
        <v>97</v>
      </c>
      <c r="C50" s="146"/>
      <c r="D50" s="19" t="s">
        <v>27</v>
      </c>
      <c r="E50" s="20">
        <f t="shared" si="8"/>
        <v>10959351</v>
      </c>
      <c r="F50" s="20"/>
      <c r="G50" s="21">
        <f t="shared" si="6"/>
        <v>10959351</v>
      </c>
      <c r="H50" s="20"/>
      <c r="I50" s="20"/>
      <c r="J50" s="20">
        <v>207096</v>
      </c>
      <c r="K50" s="20">
        <f>7637806+3114449</f>
        <v>10752255</v>
      </c>
      <c r="Q50" s="37">
        <v>13782949</v>
      </c>
      <c r="R50" s="94">
        <f t="shared" si="10"/>
        <v>-2823598</v>
      </c>
      <c r="S50" s="14">
        <f t="shared" si="9"/>
        <v>-20.486167365198842</v>
      </c>
    </row>
    <row r="51" spans="1:19" s="13" customFormat="1" ht="54.75" customHeight="1" x14ac:dyDescent="0.5">
      <c r="A51" s="18" t="s">
        <v>98</v>
      </c>
      <c r="B51" s="145" t="s">
        <v>99</v>
      </c>
      <c r="C51" s="146"/>
      <c r="D51" s="19" t="s">
        <v>27</v>
      </c>
      <c r="E51" s="20">
        <f t="shared" si="8"/>
        <v>0</v>
      </c>
      <c r="F51" s="20"/>
      <c r="G51" s="21">
        <f t="shared" si="6"/>
        <v>0</v>
      </c>
      <c r="H51" s="20"/>
      <c r="I51" s="20"/>
      <c r="J51" s="20"/>
      <c r="K51" s="20"/>
      <c r="Q51" s="104">
        <v>6754</v>
      </c>
      <c r="R51" s="36">
        <f t="shared" si="10"/>
        <v>-6754</v>
      </c>
      <c r="S51" s="14">
        <f t="shared" si="9"/>
        <v>-100</v>
      </c>
    </row>
    <row r="52" spans="1:19" s="13" customFormat="1" ht="60.75" customHeight="1" x14ac:dyDescent="0.5">
      <c r="A52" s="18" t="s">
        <v>100</v>
      </c>
      <c r="B52" s="145" t="s">
        <v>101</v>
      </c>
      <c r="C52" s="146"/>
      <c r="D52" s="19" t="s">
        <v>27</v>
      </c>
      <c r="E52" s="20">
        <f t="shared" si="8"/>
        <v>271</v>
      </c>
      <c r="F52" s="20"/>
      <c r="G52" s="21">
        <f>H52+I52+J52+K52</f>
        <v>271</v>
      </c>
      <c r="H52" s="20"/>
      <c r="I52" s="20"/>
      <c r="J52" s="20">
        <v>0</v>
      </c>
      <c r="K52" s="20">
        <v>271</v>
      </c>
      <c r="Q52" s="37">
        <v>270</v>
      </c>
      <c r="R52" s="36">
        <f t="shared" si="10"/>
        <v>1</v>
      </c>
      <c r="S52" s="14">
        <f t="shared" si="9"/>
        <v>0.37037037037037041</v>
      </c>
    </row>
    <row r="53" spans="1:19" s="13" customFormat="1" ht="54.75" customHeight="1" x14ac:dyDescent="0.5">
      <c r="A53" s="18" t="s">
        <v>102</v>
      </c>
      <c r="B53" s="145" t="s">
        <v>103</v>
      </c>
      <c r="C53" s="146"/>
      <c r="D53" s="19" t="s">
        <v>27</v>
      </c>
      <c r="E53" s="20">
        <f t="shared" si="8"/>
        <v>11220647</v>
      </c>
      <c r="F53" s="20"/>
      <c r="G53" s="21">
        <f>H53+I53+J53+K53</f>
        <v>11220647</v>
      </c>
      <c r="H53" s="20"/>
      <c r="I53" s="20"/>
      <c r="J53" s="20">
        <v>5550003</v>
      </c>
      <c r="K53" s="20">
        <v>5670644</v>
      </c>
      <c r="Q53" s="104">
        <v>14957324</v>
      </c>
      <c r="R53" s="94">
        <f t="shared" si="10"/>
        <v>-3736677</v>
      </c>
      <c r="S53" s="14">
        <f t="shared" si="9"/>
        <v>-24.982256184328158</v>
      </c>
    </row>
    <row r="54" spans="1:19" s="13" customFormat="1" ht="65.25" customHeight="1" x14ac:dyDescent="0.5">
      <c r="A54" s="18" t="s">
        <v>104</v>
      </c>
      <c r="B54" s="145" t="s">
        <v>105</v>
      </c>
      <c r="C54" s="146"/>
      <c r="D54" s="19" t="s">
        <v>27</v>
      </c>
      <c r="E54" s="20">
        <f t="shared" si="8"/>
        <v>32515</v>
      </c>
      <c r="F54" s="20"/>
      <c r="G54" s="21">
        <f>H54+I54+J54+K54</f>
        <v>32515</v>
      </c>
      <c r="H54" s="20"/>
      <c r="I54" s="20"/>
      <c r="J54" s="20">
        <v>25416</v>
      </c>
      <c r="K54" s="20">
        <v>7099</v>
      </c>
      <c r="Q54" s="37">
        <v>30245</v>
      </c>
      <c r="R54" s="36">
        <f t="shared" si="10"/>
        <v>2270</v>
      </c>
      <c r="S54" s="14">
        <f t="shared" si="9"/>
        <v>7.5053727888907256</v>
      </c>
    </row>
    <row r="55" spans="1:19" s="13" customFormat="1" ht="65.25" customHeight="1" x14ac:dyDescent="0.5">
      <c r="A55" s="18" t="s">
        <v>106</v>
      </c>
      <c r="B55" s="145" t="s">
        <v>107</v>
      </c>
      <c r="C55" s="146"/>
      <c r="D55" s="19" t="s">
        <v>27</v>
      </c>
      <c r="E55" s="20">
        <f t="shared" si="8"/>
        <v>1350</v>
      </c>
      <c r="F55" s="20"/>
      <c r="G55" s="21">
        <f>H55+I55+J55+K55</f>
        <v>1350</v>
      </c>
      <c r="H55" s="20"/>
      <c r="I55" s="20"/>
      <c r="J55" s="20">
        <v>1350</v>
      </c>
      <c r="K55" s="20"/>
      <c r="Q55" s="37">
        <v>1270</v>
      </c>
      <c r="R55" s="36">
        <f t="shared" si="10"/>
        <v>80</v>
      </c>
      <c r="S55" s="14">
        <f t="shared" si="9"/>
        <v>6.2992125984251963</v>
      </c>
    </row>
    <row r="56" spans="1:19" s="13" customFormat="1" ht="42.75" customHeight="1" x14ac:dyDescent="0.45">
      <c r="A56" s="18" t="s">
        <v>108</v>
      </c>
      <c r="B56" s="145" t="s">
        <v>109</v>
      </c>
      <c r="C56" s="146"/>
      <c r="D56" s="19" t="s">
        <v>27</v>
      </c>
      <c r="E56" s="20">
        <f t="shared" si="8"/>
        <v>0</v>
      </c>
      <c r="F56" s="20"/>
      <c r="G56" s="21">
        <f>H56+I56+J56+K56</f>
        <v>0</v>
      </c>
      <c r="H56" s="20"/>
      <c r="I56" s="20"/>
      <c r="J56" s="20"/>
      <c r="K56" s="20"/>
      <c r="Q56" s="38"/>
      <c r="R56" s="39"/>
      <c r="S56" s="39"/>
    </row>
    <row r="57" spans="1:19" s="13" customFormat="1" ht="57.75" customHeight="1" x14ac:dyDescent="0.2">
      <c r="A57" s="15" t="s">
        <v>7</v>
      </c>
      <c r="B57" s="147" t="s">
        <v>110</v>
      </c>
      <c r="C57" s="148"/>
      <c r="D57" s="16" t="s">
        <v>27</v>
      </c>
      <c r="E57" s="25">
        <f t="shared" si="8"/>
        <v>4291</v>
      </c>
      <c r="F57" s="29">
        <f>F58+F59+F60+F61</f>
        <v>0</v>
      </c>
      <c r="G57" s="17">
        <f t="shared" si="6"/>
        <v>4291</v>
      </c>
      <c r="H57" s="17">
        <f>H58+H59+H60+H61</f>
        <v>0</v>
      </c>
      <c r="I57" s="17">
        <f>I58+I59+I60+I61</f>
        <v>0</v>
      </c>
      <c r="J57" s="17">
        <f>J58+J59+J60+J61</f>
        <v>4291</v>
      </c>
      <c r="K57" s="17">
        <f>K58+K59+K60+K61</f>
        <v>0</v>
      </c>
      <c r="Q57" s="38"/>
      <c r="R57" s="38"/>
      <c r="S57" s="38"/>
    </row>
    <row r="58" spans="1:19" s="13" customFormat="1" ht="55.5" customHeight="1" x14ac:dyDescent="0.4">
      <c r="A58" s="18" t="s">
        <v>111</v>
      </c>
      <c r="B58" s="145" t="s">
        <v>112</v>
      </c>
      <c r="C58" s="146"/>
      <c r="D58" s="19" t="s">
        <v>27</v>
      </c>
      <c r="E58" s="32">
        <f t="shared" si="8"/>
        <v>0</v>
      </c>
      <c r="F58" s="33"/>
      <c r="G58" s="21">
        <f t="shared" si="6"/>
        <v>0</v>
      </c>
      <c r="H58" s="20"/>
      <c r="I58" s="20"/>
      <c r="J58" s="20">
        <v>0</v>
      </c>
      <c r="K58" s="20"/>
      <c r="L58" s="40"/>
      <c r="Q58" s="38"/>
      <c r="R58" s="38"/>
      <c r="S58" s="38"/>
    </row>
    <row r="59" spans="1:19" s="13" customFormat="1" ht="46.5" customHeight="1" x14ac:dyDescent="0.5">
      <c r="A59" s="18" t="s">
        <v>113</v>
      </c>
      <c r="B59" s="145" t="s">
        <v>114</v>
      </c>
      <c r="C59" s="146"/>
      <c r="D59" s="19" t="s">
        <v>27</v>
      </c>
      <c r="E59" s="20">
        <f t="shared" si="8"/>
        <v>4291</v>
      </c>
      <c r="F59" s="33"/>
      <c r="G59" s="21">
        <f>H59+I59+J59+K59</f>
        <v>4291</v>
      </c>
      <c r="H59" s="20"/>
      <c r="I59" s="20"/>
      <c r="J59" s="20">
        <v>4291</v>
      </c>
      <c r="K59" s="20"/>
      <c r="Q59" s="104">
        <v>3241</v>
      </c>
      <c r="R59" s="36">
        <f>E59-Q59</f>
        <v>1050</v>
      </c>
      <c r="S59" s="14">
        <f>R59/Q59*100</f>
        <v>32.397408207343418</v>
      </c>
    </row>
    <row r="60" spans="1:19" s="13" customFormat="1" ht="46.5" customHeight="1" x14ac:dyDescent="0.2">
      <c r="A60" s="18" t="s">
        <v>115</v>
      </c>
      <c r="B60" s="145" t="s">
        <v>116</v>
      </c>
      <c r="C60" s="146"/>
      <c r="D60" s="19" t="s">
        <v>27</v>
      </c>
      <c r="E60" s="32">
        <f t="shared" si="8"/>
        <v>0</v>
      </c>
      <c r="F60" s="33"/>
      <c r="G60" s="41">
        <f t="shared" si="6"/>
        <v>0</v>
      </c>
      <c r="H60" s="20"/>
      <c r="I60" s="20"/>
      <c r="J60" s="20"/>
      <c r="K60" s="20"/>
      <c r="Q60" s="38"/>
      <c r="R60" s="38"/>
      <c r="S60" s="38"/>
    </row>
    <row r="61" spans="1:19" s="13" customFormat="1" ht="40.5" customHeight="1" x14ac:dyDescent="0.2">
      <c r="A61" s="18" t="s">
        <v>117</v>
      </c>
      <c r="B61" s="145" t="s">
        <v>118</v>
      </c>
      <c r="C61" s="146"/>
      <c r="D61" s="19" t="s">
        <v>27</v>
      </c>
      <c r="E61" s="32">
        <f t="shared" si="8"/>
        <v>0</v>
      </c>
      <c r="F61" s="33"/>
      <c r="G61" s="41">
        <f t="shared" si="6"/>
        <v>0</v>
      </c>
      <c r="H61" s="20"/>
      <c r="I61" s="20"/>
      <c r="J61" s="20"/>
      <c r="K61" s="20"/>
      <c r="Q61" s="38"/>
      <c r="R61" s="38"/>
      <c r="S61" s="38"/>
    </row>
    <row r="62" spans="1:19" s="13" customFormat="1" ht="34.5" customHeight="1" x14ac:dyDescent="0.2">
      <c r="A62" s="18" t="s">
        <v>119</v>
      </c>
      <c r="B62" s="145" t="s">
        <v>109</v>
      </c>
      <c r="C62" s="146"/>
      <c r="D62" s="19" t="s">
        <v>27</v>
      </c>
      <c r="E62" s="32">
        <f t="shared" si="8"/>
        <v>0</v>
      </c>
      <c r="F62" s="33"/>
      <c r="G62" s="41">
        <f t="shared" si="6"/>
        <v>0</v>
      </c>
      <c r="H62" s="20"/>
      <c r="I62" s="20"/>
      <c r="J62" s="20"/>
      <c r="K62" s="20"/>
      <c r="Q62" s="38"/>
      <c r="R62" s="38"/>
      <c r="S62" s="38"/>
    </row>
    <row r="63" spans="1:19" s="13" customFormat="1" ht="36" customHeight="1" x14ac:dyDescent="0.2">
      <c r="A63" s="15" t="s">
        <v>8</v>
      </c>
      <c r="B63" s="147" t="s">
        <v>120</v>
      </c>
      <c r="C63" s="148"/>
      <c r="D63" s="16" t="s">
        <v>27</v>
      </c>
      <c r="E63" s="42">
        <f t="shared" si="8"/>
        <v>0</v>
      </c>
      <c r="F63" s="43"/>
      <c r="G63" s="44">
        <f t="shared" si="6"/>
        <v>0</v>
      </c>
      <c r="H63" s="45"/>
      <c r="I63" s="45"/>
      <c r="J63" s="20"/>
      <c r="K63" s="20"/>
      <c r="Q63" s="38"/>
      <c r="R63" s="38"/>
      <c r="S63" s="38"/>
    </row>
    <row r="64" spans="1:19" s="13" customFormat="1" ht="31.5" customHeight="1" x14ac:dyDescent="0.5">
      <c r="A64" s="15" t="s">
        <v>9</v>
      </c>
      <c r="B64" s="147" t="s">
        <v>121</v>
      </c>
      <c r="C64" s="148"/>
      <c r="D64" s="16" t="s">
        <v>27</v>
      </c>
      <c r="E64" s="45">
        <f t="shared" si="8"/>
        <v>2375965</v>
      </c>
      <c r="F64" s="45"/>
      <c r="G64" s="46">
        <f t="shared" si="6"/>
        <v>2375965</v>
      </c>
      <c r="H64" s="45"/>
      <c r="I64" s="45"/>
      <c r="J64" s="20">
        <v>2369163</v>
      </c>
      <c r="K64" s="20">
        <v>6802</v>
      </c>
      <c r="Q64" s="37">
        <v>2460640</v>
      </c>
      <c r="R64" s="36">
        <f>E64-Q64</f>
        <v>-84675</v>
      </c>
      <c r="S64" s="38"/>
    </row>
    <row r="65" spans="1:209" s="47" customFormat="1" ht="24.95" customHeight="1" x14ac:dyDescent="0.2">
      <c r="A65" s="15" t="s">
        <v>10</v>
      </c>
      <c r="B65" s="147" t="s">
        <v>122</v>
      </c>
      <c r="C65" s="148"/>
      <c r="D65" s="29" t="s">
        <v>27</v>
      </c>
      <c r="E65" s="42">
        <f t="shared" si="8"/>
        <v>0</v>
      </c>
      <c r="F65" s="43"/>
      <c r="G65" s="44">
        <f t="shared" si="6"/>
        <v>0</v>
      </c>
      <c r="H65" s="45"/>
      <c r="I65" s="45"/>
      <c r="J65" s="45"/>
      <c r="K65" s="42">
        <v>0</v>
      </c>
      <c r="Q65" s="48"/>
      <c r="R65" s="48"/>
      <c r="S65" s="48"/>
    </row>
    <row r="66" spans="1:209" s="47" customFormat="1" ht="32.25" customHeight="1" x14ac:dyDescent="0.45">
      <c r="A66" s="15" t="s">
        <v>123</v>
      </c>
      <c r="B66" s="147" t="s">
        <v>124</v>
      </c>
      <c r="C66" s="148"/>
      <c r="D66" s="16" t="s">
        <v>27</v>
      </c>
      <c r="E66" s="25">
        <f t="shared" si="8"/>
        <v>4842621</v>
      </c>
      <c r="F66" s="29">
        <f>F67+F68+F69+F70+F71</f>
        <v>0</v>
      </c>
      <c r="G66" s="17">
        <f>H66+I66+J66+K66</f>
        <v>4842621</v>
      </c>
      <c r="H66" s="17">
        <f>H67+H68+H69+H70+H71</f>
        <v>0</v>
      </c>
      <c r="I66" s="17">
        <f>I67+I68+I69+I70+I71</f>
        <v>0</v>
      </c>
      <c r="J66" s="17">
        <f>SUM(J67:J72)</f>
        <v>4842621</v>
      </c>
      <c r="K66" s="17">
        <f>K67+K68+K69+K70+K71</f>
        <v>0</v>
      </c>
      <c r="Q66" s="95">
        <v>5635255</v>
      </c>
      <c r="R66" s="14">
        <f t="shared" ref="R66:R71" si="11">E66-Q66</f>
        <v>-792634</v>
      </c>
      <c r="S66" s="14">
        <f t="shared" ref="S66:S72" si="12">R66/Q66*100</f>
        <v>-14.065627908586212</v>
      </c>
    </row>
    <row r="67" spans="1:209" s="47" customFormat="1" ht="36.75" customHeight="1" x14ac:dyDescent="0.45">
      <c r="A67" s="18" t="s">
        <v>125</v>
      </c>
      <c r="B67" s="145" t="s">
        <v>126</v>
      </c>
      <c r="C67" s="146"/>
      <c r="D67" s="19" t="s">
        <v>27</v>
      </c>
      <c r="E67" s="20">
        <f>G67-F67</f>
        <v>412290</v>
      </c>
      <c r="F67" s="20"/>
      <c r="G67" s="21">
        <f t="shared" si="6"/>
        <v>412290</v>
      </c>
      <c r="H67" s="20"/>
      <c r="I67" s="50"/>
      <c r="J67" s="20">
        <v>412290</v>
      </c>
      <c r="K67" s="20"/>
      <c r="Q67" s="49">
        <v>456690</v>
      </c>
      <c r="R67" s="14">
        <f t="shared" si="11"/>
        <v>-44400</v>
      </c>
      <c r="S67" s="14">
        <f t="shared" si="12"/>
        <v>-9.722130986008013</v>
      </c>
    </row>
    <row r="68" spans="1:209" s="47" customFormat="1" ht="32.25" customHeight="1" x14ac:dyDescent="0.45">
      <c r="A68" s="18" t="s">
        <v>127</v>
      </c>
      <c r="B68" s="145" t="s">
        <v>128</v>
      </c>
      <c r="C68" s="146"/>
      <c r="D68" s="19" t="s">
        <v>27</v>
      </c>
      <c r="E68" s="20">
        <f t="shared" ref="E68:E78" si="13">G68-F68</f>
        <v>912118</v>
      </c>
      <c r="F68" s="20"/>
      <c r="G68" s="21">
        <f t="shared" si="6"/>
        <v>912118</v>
      </c>
      <c r="H68" s="20"/>
      <c r="I68" s="50"/>
      <c r="J68" s="20">
        <v>912118</v>
      </c>
      <c r="K68" s="20"/>
      <c r="Q68" s="49">
        <v>743488</v>
      </c>
      <c r="R68" s="14">
        <f t="shared" si="11"/>
        <v>168630</v>
      </c>
      <c r="S68" s="14">
        <f t="shared" si="12"/>
        <v>22.680930963243522</v>
      </c>
    </row>
    <row r="69" spans="1:209" s="13" customFormat="1" ht="32.25" customHeight="1" x14ac:dyDescent="0.45">
      <c r="A69" s="18" t="s">
        <v>129</v>
      </c>
      <c r="B69" s="145" t="s">
        <v>130</v>
      </c>
      <c r="C69" s="146"/>
      <c r="D69" s="19" t="s">
        <v>27</v>
      </c>
      <c r="E69" s="20">
        <f t="shared" si="13"/>
        <v>1116360</v>
      </c>
      <c r="F69" s="20"/>
      <c r="G69" s="21">
        <f t="shared" si="6"/>
        <v>1116360</v>
      </c>
      <c r="H69" s="20"/>
      <c r="I69" s="50"/>
      <c r="J69" s="20">
        <v>1116360</v>
      </c>
      <c r="K69" s="20"/>
      <c r="Q69" s="51">
        <v>1307832</v>
      </c>
      <c r="R69" s="14">
        <f t="shared" si="11"/>
        <v>-191472</v>
      </c>
      <c r="S69" s="14">
        <f t="shared" si="12"/>
        <v>-14.640412530049732</v>
      </c>
    </row>
    <row r="70" spans="1:209" s="13" customFormat="1" ht="30" customHeight="1" x14ac:dyDescent="0.45">
      <c r="A70" s="18" t="s">
        <v>131</v>
      </c>
      <c r="B70" s="145" t="s">
        <v>132</v>
      </c>
      <c r="C70" s="146"/>
      <c r="D70" s="19" t="s">
        <v>27</v>
      </c>
      <c r="E70" s="20">
        <f t="shared" si="13"/>
        <v>348551</v>
      </c>
      <c r="F70" s="20"/>
      <c r="G70" s="21">
        <f t="shared" si="6"/>
        <v>348551</v>
      </c>
      <c r="H70" s="20"/>
      <c r="I70" s="50"/>
      <c r="J70" s="20">
        <v>348551</v>
      </c>
      <c r="K70" s="20"/>
      <c r="Q70" s="51">
        <v>382303</v>
      </c>
      <c r="R70" s="14">
        <f t="shared" si="11"/>
        <v>-33752</v>
      </c>
      <c r="S70" s="14">
        <f t="shared" si="12"/>
        <v>-8.8285993047399582</v>
      </c>
    </row>
    <row r="71" spans="1:209" s="13" customFormat="1" ht="39" customHeight="1" x14ac:dyDescent="0.45">
      <c r="A71" s="18" t="s">
        <v>133</v>
      </c>
      <c r="B71" s="145" t="s">
        <v>134</v>
      </c>
      <c r="C71" s="146"/>
      <c r="D71" s="19" t="s">
        <v>27</v>
      </c>
      <c r="E71" s="20">
        <f t="shared" si="13"/>
        <v>1903862</v>
      </c>
      <c r="F71" s="20"/>
      <c r="G71" s="21">
        <f>H71+I71+J71+K71</f>
        <v>1903862</v>
      </c>
      <c r="H71" s="20"/>
      <c r="I71" s="50"/>
      <c r="J71" s="20">
        <f>507709+1396153</f>
        <v>1903862</v>
      </c>
      <c r="K71" s="20"/>
      <c r="Q71" s="51">
        <v>2645582</v>
      </c>
      <c r="R71" s="14">
        <f t="shared" si="11"/>
        <v>-741720</v>
      </c>
      <c r="S71" s="14">
        <f t="shared" si="12"/>
        <v>-28.036175026893893</v>
      </c>
    </row>
    <row r="72" spans="1:209" s="13" customFormat="1" ht="39" customHeight="1" x14ac:dyDescent="0.45">
      <c r="A72" s="18" t="s">
        <v>168</v>
      </c>
      <c r="B72" s="145" t="s">
        <v>169</v>
      </c>
      <c r="C72" s="146"/>
      <c r="D72" s="19" t="s">
        <v>27</v>
      </c>
      <c r="E72" s="20">
        <f>G72-F72</f>
        <v>149440</v>
      </c>
      <c r="F72" s="20"/>
      <c r="G72" s="21">
        <f>H72+I72+J72+K72</f>
        <v>149440</v>
      </c>
      <c r="H72" s="20"/>
      <c r="I72" s="50"/>
      <c r="J72" s="20">
        <v>149440</v>
      </c>
      <c r="K72" s="20"/>
      <c r="Q72" s="51">
        <v>99360</v>
      </c>
      <c r="R72" s="14">
        <f>E72-Q72</f>
        <v>50080</v>
      </c>
      <c r="S72" s="14">
        <f t="shared" si="12"/>
        <v>50.402576489533011</v>
      </c>
    </row>
    <row r="73" spans="1:209" s="13" customFormat="1" ht="61.5" customHeight="1" x14ac:dyDescent="0.5">
      <c r="A73" s="15" t="s">
        <v>135</v>
      </c>
      <c r="B73" s="147" t="s">
        <v>136</v>
      </c>
      <c r="C73" s="148"/>
      <c r="D73" s="16" t="s">
        <v>27</v>
      </c>
      <c r="E73" s="42">
        <f t="shared" si="13"/>
        <v>435127</v>
      </c>
      <c r="F73" s="43"/>
      <c r="G73" s="44">
        <f t="shared" si="6"/>
        <v>435127</v>
      </c>
      <c r="H73" s="45"/>
      <c r="I73" s="52"/>
      <c r="J73" s="20">
        <f>J74</f>
        <v>435127</v>
      </c>
      <c r="K73" s="20"/>
      <c r="Q73" s="104">
        <v>0</v>
      </c>
      <c r="R73" s="38"/>
      <c r="S73" s="38"/>
    </row>
    <row r="74" spans="1:209" s="13" customFormat="1" ht="36.75" customHeight="1" x14ac:dyDescent="0.5">
      <c r="A74" s="15" t="s">
        <v>183</v>
      </c>
      <c r="B74" s="109" t="s">
        <v>184</v>
      </c>
      <c r="C74" s="101"/>
      <c r="D74" s="16" t="s">
        <v>27</v>
      </c>
      <c r="E74" s="42">
        <f t="shared" si="13"/>
        <v>435127</v>
      </c>
      <c r="F74" s="43"/>
      <c r="G74" s="44">
        <f t="shared" si="6"/>
        <v>435127</v>
      </c>
      <c r="H74" s="45"/>
      <c r="I74" s="52"/>
      <c r="J74" s="20">
        <v>435127</v>
      </c>
      <c r="K74" s="20"/>
      <c r="Q74" s="104"/>
      <c r="R74" s="38"/>
      <c r="S74" s="38"/>
    </row>
    <row r="75" spans="1:209" s="13" customFormat="1" ht="60" customHeight="1" x14ac:dyDescent="0.5">
      <c r="A75" s="16" t="s">
        <v>137</v>
      </c>
      <c r="B75" s="149" t="s">
        <v>138</v>
      </c>
      <c r="C75" s="150"/>
      <c r="D75" s="16" t="s">
        <v>27</v>
      </c>
      <c r="E75" s="45">
        <f>G75-F75</f>
        <v>371416</v>
      </c>
      <c r="F75" s="53"/>
      <c r="G75" s="46">
        <f>H75+I75+J75+K75</f>
        <v>371416</v>
      </c>
      <c r="H75" s="45"/>
      <c r="I75" s="53"/>
      <c r="J75" s="20">
        <f>SUM(J76:J78)</f>
        <v>246061</v>
      </c>
      <c r="K75" s="20">
        <f>SUM(K76:K78)</f>
        <v>125355</v>
      </c>
      <c r="Q75" s="104">
        <v>412617</v>
      </c>
      <c r="R75" s="38"/>
      <c r="S75" s="38"/>
    </row>
    <row r="76" spans="1:209" s="13" customFormat="1" ht="34.5" customHeight="1" x14ac:dyDescent="0.5">
      <c r="A76" s="15" t="s">
        <v>139</v>
      </c>
      <c r="B76" s="54" t="s">
        <v>140</v>
      </c>
      <c r="C76" s="102"/>
      <c r="D76" s="16" t="s">
        <v>27</v>
      </c>
      <c r="E76" s="45">
        <f>G76-F76</f>
        <v>121171</v>
      </c>
      <c r="F76" s="53"/>
      <c r="G76" s="46">
        <f>H76+I76+J76+K76</f>
        <v>121171</v>
      </c>
      <c r="H76" s="45"/>
      <c r="I76" s="52"/>
      <c r="J76" s="20">
        <v>121171</v>
      </c>
      <c r="K76" s="20"/>
      <c r="Q76" s="104">
        <v>110060</v>
      </c>
      <c r="R76" s="38"/>
      <c r="S76" s="38"/>
    </row>
    <row r="77" spans="1:209" s="13" customFormat="1" ht="60" customHeight="1" x14ac:dyDescent="0.45">
      <c r="A77" s="15" t="s">
        <v>141</v>
      </c>
      <c r="B77" s="57" t="s">
        <v>142</v>
      </c>
      <c r="C77" s="102"/>
      <c r="D77" s="16" t="s">
        <v>27</v>
      </c>
      <c r="E77" s="45">
        <f>G77-F77</f>
        <v>193804</v>
      </c>
      <c r="F77" s="53"/>
      <c r="G77" s="46">
        <f>H77+I77+J77+K77</f>
        <v>193804</v>
      </c>
      <c r="H77" s="45"/>
      <c r="I77" s="53"/>
      <c r="J77" s="20">
        <f>71070+53820</f>
        <v>124890</v>
      </c>
      <c r="K77" s="20">
        <f>7946+60968</f>
        <v>68914</v>
      </c>
      <c r="Q77" s="58">
        <v>244780</v>
      </c>
      <c r="R77" s="14">
        <f>E77-Q77</f>
        <v>-50976</v>
      </c>
      <c r="S77" s="14">
        <f>R77/Q77*100</f>
        <v>-20.825230819511397</v>
      </c>
    </row>
    <row r="78" spans="1:209" s="13" customFormat="1" ht="34.5" customHeight="1" x14ac:dyDescent="0.45">
      <c r="A78" s="15" t="s">
        <v>143</v>
      </c>
      <c r="B78" s="54" t="s">
        <v>144</v>
      </c>
      <c r="C78" s="102"/>
      <c r="D78" s="16" t="s">
        <v>27</v>
      </c>
      <c r="E78" s="45">
        <f t="shared" si="13"/>
        <v>56441</v>
      </c>
      <c r="F78" s="53"/>
      <c r="G78" s="46">
        <f>H78+I78+J78+K78</f>
        <v>56441</v>
      </c>
      <c r="H78" s="45"/>
      <c r="I78" s="52"/>
      <c r="J78" s="20"/>
      <c r="K78" s="50">
        <v>56441</v>
      </c>
      <c r="Q78" s="58">
        <v>57777</v>
      </c>
      <c r="R78" s="14">
        <f>E78-Q78</f>
        <v>-1336</v>
      </c>
      <c r="S78" s="14">
        <f>R78/Q78*100</f>
        <v>-2.3123388199456532</v>
      </c>
    </row>
    <row r="79" spans="1:209" s="47" customFormat="1" ht="48" customHeight="1" x14ac:dyDescent="0.45">
      <c r="A79" s="10" t="s">
        <v>11</v>
      </c>
      <c r="B79" s="143" t="s">
        <v>145</v>
      </c>
      <c r="C79" s="59" t="s">
        <v>146</v>
      </c>
      <c r="D79" s="11" t="s">
        <v>27</v>
      </c>
      <c r="E79" s="26">
        <f>E13-E39</f>
        <v>6972396</v>
      </c>
      <c r="F79" s="26">
        <f>F13-F39</f>
        <v>0</v>
      </c>
      <c r="G79" s="26">
        <f>G13-G39</f>
        <v>6972396</v>
      </c>
      <c r="H79" s="60"/>
      <c r="I79" s="60"/>
      <c r="J79" s="61"/>
      <c r="K79" s="62"/>
      <c r="Q79" s="58"/>
    </row>
    <row r="80" spans="1:209" s="64" customFormat="1" ht="45.75" customHeight="1" x14ac:dyDescent="0.2">
      <c r="A80" s="10" t="s">
        <v>147</v>
      </c>
      <c r="B80" s="144"/>
      <c r="C80" s="59" t="s">
        <v>148</v>
      </c>
      <c r="D80" s="11" t="s">
        <v>12</v>
      </c>
      <c r="E80" s="63">
        <f>E79/E13*100</f>
        <v>6.0577199635671253</v>
      </c>
      <c r="F80" s="63"/>
      <c r="G80" s="63">
        <f>G79/G13*100</f>
        <v>6.0577199635671253</v>
      </c>
      <c r="H80" s="10"/>
      <c r="I80" s="10"/>
      <c r="J80" s="10"/>
      <c r="K80" s="10"/>
      <c r="L80" s="141"/>
      <c r="M80" s="142"/>
      <c r="N80" s="141"/>
      <c r="O80" s="142"/>
      <c r="P80" s="141"/>
      <c r="Q80" s="142"/>
      <c r="R80" s="141"/>
      <c r="S80" s="142"/>
      <c r="T80" s="141"/>
      <c r="U80" s="142"/>
      <c r="V80" s="141"/>
      <c r="W80" s="142"/>
      <c r="X80" s="141"/>
      <c r="Y80" s="142"/>
      <c r="Z80" s="141"/>
      <c r="AA80" s="142"/>
      <c r="AB80" s="141"/>
      <c r="AC80" s="142"/>
      <c r="AD80" s="141"/>
      <c r="AE80" s="142"/>
      <c r="AF80" s="141"/>
      <c r="AG80" s="142"/>
      <c r="AH80" s="141"/>
      <c r="AI80" s="142"/>
      <c r="AJ80" s="141"/>
      <c r="AK80" s="142"/>
      <c r="AL80" s="141"/>
      <c r="AM80" s="142"/>
      <c r="AN80" s="141"/>
      <c r="AO80" s="142"/>
      <c r="AP80" s="141"/>
      <c r="AQ80" s="142"/>
      <c r="AR80" s="141"/>
      <c r="AS80" s="142"/>
      <c r="AT80" s="141"/>
      <c r="AU80" s="142"/>
      <c r="AV80" s="141"/>
      <c r="AW80" s="142"/>
      <c r="AX80" s="141"/>
      <c r="AY80" s="142"/>
      <c r="AZ80" s="141"/>
      <c r="BA80" s="142"/>
      <c r="BB80" s="141"/>
      <c r="BC80" s="142"/>
      <c r="BD80" s="141"/>
      <c r="BE80" s="142"/>
      <c r="BF80" s="141"/>
      <c r="BG80" s="142"/>
      <c r="BH80" s="141"/>
      <c r="BI80" s="142"/>
      <c r="BJ80" s="141"/>
      <c r="BK80" s="142"/>
      <c r="BL80" s="141"/>
      <c r="BM80" s="142"/>
      <c r="BN80" s="141"/>
      <c r="BO80" s="142"/>
      <c r="BP80" s="141"/>
      <c r="BQ80" s="142"/>
      <c r="BR80" s="141"/>
      <c r="BS80" s="142"/>
      <c r="BT80" s="141"/>
      <c r="BU80" s="142"/>
      <c r="BV80" s="141"/>
      <c r="BW80" s="142"/>
      <c r="BX80" s="141"/>
      <c r="BY80" s="142"/>
      <c r="BZ80" s="141"/>
      <c r="CA80" s="142"/>
      <c r="CB80" s="141"/>
      <c r="CC80" s="142"/>
      <c r="CD80" s="141"/>
      <c r="CE80" s="142"/>
      <c r="CF80" s="141"/>
      <c r="CG80" s="142"/>
      <c r="CH80" s="141"/>
      <c r="CI80" s="142"/>
      <c r="CJ80" s="141"/>
      <c r="CK80" s="142"/>
      <c r="CL80" s="141"/>
      <c r="CM80" s="142"/>
      <c r="CN80" s="141"/>
      <c r="CO80" s="142"/>
      <c r="CP80" s="141"/>
      <c r="CQ80" s="142"/>
      <c r="CR80" s="141"/>
      <c r="CS80" s="142"/>
      <c r="CT80" s="141"/>
      <c r="CU80" s="142"/>
      <c r="CV80" s="141"/>
      <c r="CW80" s="142"/>
      <c r="CX80" s="141"/>
      <c r="CY80" s="142"/>
      <c r="CZ80" s="141"/>
      <c r="DA80" s="142"/>
      <c r="DB80" s="141"/>
      <c r="DC80" s="142"/>
      <c r="DD80" s="141"/>
      <c r="DE80" s="142"/>
      <c r="DF80" s="141"/>
      <c r="DG80" s="142"/>
      <c r="DH80" s="141"/>
      <c r="DI80" s="142"/>
      <c r="DJ80" s="141"/>
      <c r="DK80" s="142"/>
      <c r="DL80" s="141"/>
      <c r="DM80" s="142"/>
      <c r="DN80" s="141"/>
      <c r="DO80" s="142"/>
      <c r="DP80" s="141"/>
      <c r="DQ80" s="142"/>
      <c r="DR80" s="141"/>
      <c r="DS80" s="142"/>
      <c r="DT80" s="141"/>
      <c r="DU80" s="142"/>
      <c r="DV80" s="141"/>
      <c r="DW80" s="142"/>
      <c r="DX80" s="141"/>
      <c r="DY80" s="142"/>
      <c r="DZ80" s="141"/>
      <c r="EA80" s="142"/>
      <c r="EB80" s="141"/>
      <c r="EC80" s="142"/>
      <c r="ED80" s="141"/>
      <c r="EE80" s="142"/>
      <c r="EF80" s="141"/>
      <c r="EG80" s="142"/>
      <c r="EH80" s="141"/>
      <c r="EI80" s="142"/>
      <c r="EJ80" s="141"/>
      <c r="EK80" s="142"/>
      <c r="EL80" s="141"/>
      <c r="EM80" s="142"/>
      <c r="EN80" s="141"/>
      <c r="EO80" s="142"/>
      <c r="EP80" s="141"/>
      <c r="EQ80" s="142"/>
      <c r="ER80" s="141"/>
      <c r="ES80" s="142"/>
      <c r="ET80" s="141"/>
      <c r="EU80" s="142"/>
      <c r="EV80" s="141"/>
      <c r="EW80" s="142"/>
      <c r="EX80" s="141"/>
      <c r="EY80" s="142"/>
      <c r="EZ80" s="141"/>
      <c r="FA80" s="142"/>
      <c r="FB80" s="141"/>
      <c r="FC80" s="142"/>
      <c r="FD80" s="141"/>
      <c r="FE80" s="142"/>
      <c r="FF80" s="141"/>
      <c r="FG80" s="142"/>
      <c r="FH80" s="141"/>
      <c r="FI80" s="142"/>
      <c r="FJ80" s="141"/>
      <c r="FK80" s="142"/>
      <c r="FL80" s="141"/>
      <c r="FM80" s="142"/>
      <c r="FN80" s="141"/>
      <c r="FO80" s="142"/>
      <c r="FP80" s="141"/>
      <c r="FQ80" s="142"/>
      <c r="FR80" s="141"/>
      <c r="FS80" s="142"/>
      <c r="FT80" s="141"/>
      <c r="FU80" s="142"/>
      <c r="FV80" s="141"/>
      <c r="FW80" s="142"/>
      <c r="FX80" s="141"/>
      <c r="FY80" s="142"/>
      <c r="FZ80" s="141"/>
      <c r="GA80" s="142"/>
      <c r="GB80" s="141"/>
      <c r="GC80" s="142"/>
      <c r="GD80" s="141"/>
      <c r="GE80" s="142"/>
      <c r="GF80" s="141"/>
      <c r="GG80" s="142"/>
      <c r="GH80" s="141"/>
      <c r="GI80" s="142"/>
      <c r="GJ80" s="141"/>
      <c r="GK80" s="142"/>
      <c r="GL80" s="141"/>
      <c r="GM80" s="142"/>
      <c r="GN80" s="141"/>
      <c r="GO80" s="142"/>
      <c r="GP80" s="141"/>
      <c r="GQ80" s="142"/>
      <c r="GR80" s="141"/>
      <c r="GS80" s="142"/>
      <c r="GT80" s="141"/>
      <c r="GU80" s="142"/>
      <c r="GV80" s="141"/>
      <c r="GW80" s="142"/>
      <c r="GX80" s="141"/>
      <c r="GY80" s="142"/>
      <c r="GZ80" s="141"/>
      <c r="HA80" s="142"/>
    </row>
    <row r="81" spans="1:11" s="13" customFormat="1" ht="56.25" customHeight="1" x14ac:dyDescent="0.2">
      <c r="A81" s="15" t="s">
        <v>176</v>
      </c>
      <c r="B81" s="138" t="s">
        <v>151</v>
      </c>
      <c r="C81" s="139"/>
      <c r="D81" s="16" t="s">
        <v>27</v>
      </c>
      <c r="E81" s="52">
        <f>E39-E75-E48-E59-E73</f>
        <v>107312469</v>
      </c>
      <c r="F81" s="52"/>
      <c r="G81" s="52">
        <f>G39-G75-G48-G59-G73</f>
        <v>107312469</v>
      </c>
      <c r="H81" s="65"/>
      <c r="I81" s="65"/>
      <c r="J81" s="52"/>
      <c r="K81" s="52"/>
    </row>
    <row r="82" spans="1:11" s="47" customFormat="1" ht="44.25" customHeight="1" x14ac:dyDescent="0.2">
      <c r="A82" s="66"/>
      <c r="B82" s="67"/>
      <c r="C82" s="67"/>
      <c r="D82" s="68"/>
      <c r="E82" s="69"/>
      <c r="F82" s="70"/>
      <c r="G82" s="71"/>
      <c r="H82" s="70"/>
      <c r="I82" s="70"/>
      <c r="J82" s="71"/>
      <c r="K82" s="71"/>
    </row>
    <row r="83" spans="1:11" s="47" customFormat="1" ht="44.25" customHeight="1" x14ac:dyDescent="0.2">
      <c r="A83" s="66"/>
      <c r="B83" s="67"/>
      <c r="C83" s="67"/>
      <c r="D83" s="68"/>
      <c r="E83" s="69"/>
      <c r="F83" s="70"/>
      <c r="G83" s="71"/>
      <c r="H83" s="70"/>
      <c r="I83" s="70"/>
      <c r="J83" s="71"/>
      <c r="K83" s="71"/>
    </row>
    <row r="84" spans="1:11" s="4" customFormat="1" ht="30" x14ac:dyDescent="0.4">
      <c r="A84" s="72" t="s">
        <v>153</v>
      </c>
      <c r="B84" s="72"/>
      <c r="C84" s="72"/>
      <c r="D84" s="72" t="s">
        <v>154</v>
      </c>
      <c r="E84" s="72"/>
      <c r="F84" s="72"/>
      <c r="G84" s="72"/>
      <c r="H84" s="72"/>
      <c r="I84" s="72" t="s">
        <v>155</v>
      </c>
      <c r="J84" s="72"/>
      <c r="K84" s="72"/>
    </row>
    <row r="85" spans="1:11" s="4" customFormat="1" ht="30.75" x14ac:dyDescent="0.45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</row>
    <row r="86" spans="1:11" s="76" customFormat="1" ht="40.5" x14ac:dyDescent="0.55000000000000004">
      <c r="A86" s="74" t="s">
        <v>156</v>
      </c>
      <c r="B86" s="75"/>
      <c r="C86" s="75"/>
      <c r="D86" s="74" t="s">
        <v>157</v>
      </c>
      <c r="E86" s="75"/>
      <c r="F86" s="75"/>
      <c r="G86" s="75"/>
      <c r="H86" s="75"/>
      <c r="I86" s="74" t="s">
        <v>158</v>
      </c>
      <c r="J86" s="75"/>
      <c r="K86" s="75"/>
    </row>
    <row r="87" spans="1:11" s="76" customFormat="1" ht="40.5" x14ac:dyDescent="0.55000000000000004">
      <c r="A87" s="75"/>
      <c r="B87" s="75"/>
      <c r="C87" s="75"/>
      <c r="D87" s="75"/>
      <c r="E87" s="75"/>
      <c r="F87" s="75"/>
      <c r="G87" s="75"/>
      <c r="H87" s="75"/>
      <c r="I87" s="74" t="s">
        <v>14</v>
      </c>
      <c r="J87" s="75"/>
      <c r="K87" s="75"/>
    </row>
    <row r="88" spans="1:11" s="76" customFormat="1" ht="40.5" x14ac:dyDescent="0.55000000000000004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</row>
    <row r="89" spans="1:11" s="4" customFormat="1" ht="39" customHeight="1" x14ac:dyDescent="0.5">
      <c r="A89" s="140"/>
      <c r="B89" s="140"/>
      <c r="C89" s="140"/>
      <c r="D89" s="73" t="s">
        <v>159</v>
      </c>
      <c r="E89" s="73"/>
      <c r="F89" s="73"/>
      <c r="G89" s="73"/>
      <c r="H89" s="73"/>
      <c r="I89" s="73"/>
      <c r="J89" s="73"/>
      <c r="K89" s="73"/>
    </row>
    <row r="90" spans="1:11" s="4" customFormat="1" ht="35.25" x14ac:dyDescent="0.5">
      <c r="A90" s="77"/>
      <c r="B90" s="78"/>
      <c r="C90" s="78"/>
      <c r="D90" s="73" t="s">
        <v>160</v>
      </c>
      <c r="E90" s="73"/>
      <c r="F90" s="73"/>
      <c r="G90" s="73"/>
      <c r="H90" s="73"/>
      <c r="I90" s="74" t="s">
        <v>161</v>
      </c>
      <c r="J90" s="73"/>
      <c r="K90" s="73"/>
    </row>
    <row r="91" spans="1:11" s="4" customFormat="1" ht="30.75" x14ac:dyDescent="0.45">
      <c r="A91" s="79"/>
      <c r="B91" s="73"/>
      <c r="C91" s="73"/>
      <c r="D91" s="73"/>
      <c r="E91" s="73"/>
      <c r="F91" s="73"/>
      <c r="G91" s="73"/>
      <c r="H91" s="73"/>
      <c r="I91" s="73"/>
      <c r="J91" s="73"/>
      <c r="K91" s="73"/>
    </row>
    <row r="92" spans="1:11" s="4" customFormat="1" ht="30.75" x14ac:dyDescent="0.45">
      <c r="A92" s="80" t="s">
        <v>162</v>
      </c>
      <c r="B92" s="73"/>
      <c r="C92" s="80"/>
      <c r="D92" s="73"/>
      <c r="E92" s="80" t="s">
        <v>162</v>
      </c>
      <c r="F92" s="73"/>
      <c r="G92" s="73"/>
      <c r="H92" s="73"/>
      <c r="I92" s="73"/>
      <c r="J92" s="80" t="s">
        <v>162</v>
      </c>
      <c r="K92" s="73"/>
    </row>
    <row r="93" spans="1:11" s="4" customFormat="1" ht="23.25" x14ac:dyDescent="0.35">
      <c r="A93" s="81"/>
      <c r="B93" s="81"/>
      <c r="C93" s="82"/>
      <c r="D93" s="82"/>
      <c r="E93" s="82"/>
      <c r="F93" s="82"/>
      <c r="G93" s="82"/>
      <c r="H93" s="82"/>
      <c r="I93" s="82"/>
      <c r="J93" s="82"/>
      <c r="K93" s="82"/>
    </row>
    <row r="94" spans="1:11" s="4" customFormat="1" ht="23.25" x14ac:dyDescent="0.35">
      <c r="A94" s="81"/>
      <c r="B94" s="81"/>
      <c r="C94" s="83"/>
      <c r="D94" s="82"/>
      <c r="E94" s="82"/>
      <c r="F94" s="82"/>
      <c r="G94" s="82"/>
      <c r="H94" s="82"/>
      <c r="I94" s="82"/>
      <c r="J94" s="82"/>
      <c r="K94" s="82"/>
    </row>
    <row r="95" spans="1:11" s="4" customFormat="1" ht="15.75" x14ac:dyDescent="0.25">
      <c r="A95" s="84"/>
      <c r="B95" s="84"/>
      <c r="F95" s="85"/>
      <c r="G95" s="85"/>
      <c r="H95" s="85"/>
      <c r="I95" s="85"/>
      <c r="J95" s="85"/>
      <c r="K95" s="85"/>
    </row>
    <row r="96" spans="1:11" s="4" customFormat="1" ht="15.75" x14ac:dyDescent="0.25">
      <c r="A96" s="84"/>
      <c r="B96" s="84"/>
      <c r="F96" s="85"/>
      <c r="G96" s="85"/>
      <c r="H96" s="85"/>
      <c r="I96" s="85"/>
      <c r="J96" s="85"/>
      <c r="K96" s="85"/>
    </row>
    <row r="97" spans="1:11" s="4" customFormat="1" ht="15.75" x14ac:dyDescent="0.25">
      <c r="A97" s="84"/>
      <c r="B97" s="84"/>
      <c r="F97" s="85"/>
      <c r="G97" s="85"/>
      <c r="H97" s="85"/>
      <c r="I97" s="179"/>
      <c r="J97" s="180"/>
      <c r="K97" s="85"/>
    </row>
    <row r="98" spans="1:11" s="4" customFormat="1" ht="15.75" x14ac:dyDescent="0.25">
      <c r="A98" s="84"/>
      <c r="B98" s="84"/>
      <c r="F98" s="85"/>
      <c r="G98" s="85"/>
      <c r="H98" s="85"/>
      <c r="I98" s="85"/>
      <c r="J98" s="85"/>
      <c r="K98" s="85"/>
    </row>
    <row r="99" spans="1:11" s="4" customFormat="1" ht="15.75" x14ac:dyDescent="0.25">
      <c r="A99" s="84"/>
      <c r="B99" s="84"/>
      <c r="C99" s="85"/>
      <c r="D99" s="85"/>
      <c r="E99" s="85"/>
      <c r="F99" s="85"/>
      <c r="G99" s="85"/>
      <c r="H99" s="85"/>
      <c r="I99" s="85"/>
      <c r="J99" s="85"/>
      <c r="K99" s="85"/>
    </row>
    <row r="100" spans="1:11" s="4" customFormat="1" ht="15.75" x14ac:dyDescent="0.25">
      <c r="A100" s="84"/>
      <c r="B100" s="84"/>
      <c r="C100" s="85"/>
      <c r="D100" s="85"/>
      <c r="E100" s="85"/>
      <c r="F100" s="85"/>
      <c r="G100" s="85"/>
      <c r="H100" s="85"/>
      <c r="I100" s="85"/>
      <c r="J100" s="85"/>
      <c r="K100" s="85"/>
    </row>
    <row r="101" spans="1:11" s="4" customFormat="1" ht="15.75" x14ac:dyDescent="0.25">
      <c r="A101" s="84"/>
      <c r="B101" s="84"/>
      <c r="C101" s="85"/>
      <c r="D101" s="85"/>
      <c r="E101" s="85"/>
      <c r="F101" s="85"/>
      <c r="G101" s="85"/>
      <c r="H101" s="85"/>
      <c r="I101" s="85"/>
      <c r="J101" s="85"/>
      <c r="K101" s="85"/>
    </row>
    <row r="102" spans="1:11" s="4" customFormat="1" ht="15.75" x14ac:dyDescent="0.25">
      <c r="A102" s="84"/>
      <c r="B102" s="84"/>
      <c r="C102" s="85"/>
      <c r="D102" s="85"/>
      <c r="E102" s="85"/>
      <c r="F102" s="85"/>
      <c r="G102" s="85"/>
      <c r="H102" s="85"/>
      <c r="I102" s="85"/>
      <c r="J102" s="85"/>
      <c r="K102" s="85"/>
    </row>
    <row r="103" spans="1:11" s="4" customFormat="1" ht="15.75" x14ac:dyDescent="0.25">
      <c r="A103" s="84"/>
      <c r="B103" s="84"/>
      <c r="C103" s="85"/>
      <c r="D103" s="85"/>
      <c r="E103" s="85"/>
      <c r="F103" s="85"/>
      <c r="G103" s="85"/>
      <c r="H103" s="85"/>
      <c r="I103" s="85"/>
      <c r="J103" s="85"/>
      <c r="K103" s="85"/>
    </row>
    <row r="104" spans="1:11" s="4" customFormat="1" ht="15.75" x14ac:dyDescent="0.25">
      <c r="A104" s="84"/>
      <c r="B104" s="84"/>
      <c r="C104" s="85"/>
      <c r="D104" s="85"/>
      <c r="E104" s="85"/>
      <c r="F104" s="85"/>
      <c r="G104" s="85"/>
      <c r="H104" s="85"/>
      <c r="I104" s="85"/>
      <c r="J104" s="85"/>
      <c r="K104" s="85"/>
    </row>
    <row r="105" spans="1:11" s="4" customFormat="1" ht="15.75" x14ac:dyDescent="0.25">
      <c r="A105" s="84"/>
      <c r="B105" s="84"/>
      <c r="C105" s="85"/>
      <c r="D105" s="85"/>
      <c r="E105" s="85"/>
      <c r="F105" s="85"/>
      <c r="G105" s="85"/>
      <c r="H105" s="85"/>
      <c r="I105" s="85"/>
      <c r="J105" s="85"/>
      <c r="K105" s="85"/>
    </row>
    <row r="106" spans="1:11" s="4" customFormat="1" ht="15.75" x14ac:dyDescent="0.25">
      <c r="A106" s="84"/>
      <c r="B106" s="84"/>
      <c r="C106" s="85"/>
      <c r="D106" s="85"/>
      <c r="E106" s="85"/>
      <c r="F106" s="85"/>
      <c r="G106" s="85"/>
      <c r="H106" s="85"/>
      <c r="I106" s="85"/>
      <c r="J106" s="85"/>
      <c r="K106" s="85"/>
    </row>
    <row r="107" spans="1:11" s="4" customFormat="1" ht="15.75" x14ac:dyDescent="0.25">
      <c r="A107" s="84"/>
      <c r="B107" s="84"/>
      <c r="C107" s="85"/>
      <c r="D107" s="85"/>
      <c r="E107" s="85"/>
      <c r="F107" s="85"/>
      <c r="G107" s="85"/>
      <c r="H107" s="85"/>
      <c r="I107" s="85"/>
      <c r="J107" s="85"/>
      <c r="K107" s="85"/>
    </row>
    <row r="108" spans="1:11" s="4" customFormat="1" ht="15.75" x14ac:dyDescent="0.25">
      <c r="A108" s="84"/>
      <c r="B108" s="84"/>
      <c r="C108" s="85"/>
      <c r="D108" s="85"/>
      <c r="E108" s="85"/>
      <c r="F108" s="85"/>
      <c r="G108" s="85"/>
      <c r="H108" s="85"/>
      <c r="I108" s="85"/>
      <c r="J108" s="85"/>
      <c r="K108" s="85"/>
    </row>
    <row r="109" spans="1:11" s="4" customFormat="1" ht="12.75" x14ac:dyDescent="0.2">
      <c r="A109" s="84"/>
      <c r="B109" s="84"/>
    </row>
    <row r="110" spans="1:11" s="4" customFormat="1" ht="12.75" x14ac:dyDescent="0.2">
      <c r="A110" s="84"/>
      <c r="B110" s="84"/>
    </row>
    <row r="111" spans="1:11" s="4" customFormat="1" ht="12.75" x14ac:dyDescent="0.2">
      <c r="A111" s="84"/>
      <c r="B111" s="84"/>
    </row>
    <row r="112" spans="1:11" s="4" customFormat="1" ht="12.75" x14ac:dyDescent="0.2">
      <c r="A112" s="84"/>
      <c r="B112" s="84"/>
      <c r="J112" s="99"/>
    </row>
    <row r="113" spans="1:2" s="4" customFormat="1" ht="12.75" x14ac:dyDescent="0.2">
      <c r="A113" s="84"/>
      <c r="B113" s="84"/>
    </row>
    <row r="114" spans="1:2" s="4" customFormat="1" ht="12.75" x14ac:dyDescent="0.2">
      <c r="A114" s="84"/>
      <c r="B114" s="84"/>
    </row>
    <row r="115" spans="1:2" s="4" customFormat="1" ht="12.75" x14ac:dyDescent="0.2">
      <c r="A115" s="84"/>
      <c r="B115" s="84"/>
    </row>
    <row r="116" spans="1:2" s="4" customFormat="1" ht="12.75" x14ac:dyDescent="0.2">
      <c r="A116" s="84"/>
      <c r="B116" s="84"/>
    </row>
    <row r="117" spans="1:2" s="4" customFormat="1" ht="12.75" x14ac:dyDescent="0.2">
      <c r="A117" s="84"/>
      <c r="B117" s="84"/>
    </row>
    <row r="118" spans="1:2" s="4" customFormat="1" ht="12.75" x14ac:dyDescent="0.2">
      <c r="A118" s="84"/>
      <c r="B118" s="84"/>
    </row>
    <row r="119" spans="1:2" s="4" customFormat="1" ht="12.75" x14ac:dyDescent="0.2">
      <c r="A119" s="84"/>
      <c r="B119" s="84"/>
    </row>
    <row r="120" spans="1:2" s="4" customFormat="1" ht="12.75" x14ac:dyDescent="0.2">
      <c r="A120" s="84"/>
      <c r="B120" s="84"/>
    </row>
    <row r="121" spans="1:2" s="4" customFormat="1" ht="12.75" x14ac:dyDescent="0.2">
      <c r="A121" s="84"/>
      <c r="B121" s="84"/>
    </row>
    <row r="122" spans="1:2" s="4" customFormat="1" ht="12.75" x14ac:dyDescent="0.2">
      <c r="A122" s="84"/>
      <c r="B122" s="84"/>
    </row>
    <row r="123" spans="1:2" s="4" customFormat="1" ht="12.75" x14ac:dyDescent="0.2">
      <c r="A123" s="84"/>
      <c r="B123" s="84"/>
    </row>
    <row r="124" spans="1:2" s="4" customFormat="1" ht="12.75" x14ac:dyDescent="0.2">
      <c r="A124" s="84"/>
      <c r="B124" s="84"/>
    </row>
    <row r="125" spans="1:2" s="4" customFormat="1" ht="12.75" x14ac:dyDescent="0.2">
      <c r="A125" s="84"/>
      <c r="B125" s="84"/>
    </row>
    <row r="126" spans="1:2" s="4" customFormat="1" ht="12.75" x14ac:dyDescent="0.2">
      <c r="A126" s="84"/>
      <c r="B126" s="84"/>
    </row>
    <row r="127" spans="1:2" s="4" customFormat="1" ht="12.75" x14ac:dyDescent="0.2">
      <c r="A127" s="84"/>
      <c r="B127" s="84"/>
    </row>
    <row r="128" spans="1:2" s="4" customFormat="1" ht="12.75" x14ac:dyDescent="0.2">
      <c r="A128" s="84"/>
      <c r="B128" s="84"/>
    </row>
    <row r="129" spans="1:2" s="4" customFormat="1" ht="12.75" x14ac:dyDescent="0.2">
      <c r="A129" s="84"/>
      <c r="B129" s="84"/>
    </row>
    <row r="130" spans="1:2" s="4" customFormat="1" ht="12.75" x14ac:dyDescent="0.2">
      <c r="A130" s="84"/>
      <c r="B130" s="84"/>
    </row>
    <row r="131" spans="1:2" s="4" customFormat="1" ht="12.75" x14ac:dyDescent="0.2">
      <c r="A131" s="84"/>
      <c r="B131" s="84"/>
    </row>
    <row r="132" spans="1:2" s="4" customFormat="1" ht="12.75" x14ac:dyDescent="0.2">
      <c r="A132" s="84"/>
      <c r="B132" s="84"/>
    </row>
    <row r="133" spans="1:2" s="4" customFormat="1" ht="12.75" x14ac:dyDescent="0.2">
      <c r="A133" s="84"/>
      <c r="B133" s="84"/>
    </row>
    <row r="134" spans="1:2" s="4" customFormat="1" ht="12.75" x14ac:dyDescent="0.2">
      <c r="A134" s="84"/>
      <c r="B134" s="84"/>
    </row>
    <row r="135" spans="1:2" s="4" customFormat="1" ht="12.75" x14ac:dyDescent="0.2">
      <c r="A135" s="84"/>
      <c r="B135" s="84"/>
    </row>
    <row r="136" spans="1:2" s="4" customFormat="1" ht="12.75" x14ac:dyDescent="0.2">
      <c r="A136" s="84"/>
      <c r="B136" s="84"/>
    </row>
    <row r="137" spans="1:2" s="4" customFormat="1" ht="12.75" x14ac:dyDescent="0.2">
      <c r="A137" s="84"/>
      <c r="B137" s="84"/>
    </row>
    <row r="138" spans="1:2" s="4" customFormat="1" ht="12.75" x14ac:dyDescent="0.2">
      <c r="A138" s="84"/>
      <c r="B138" s="84"/>
    </row>
    <row r="139" spans="1:2" s="4" customFormat="1" ht="12.75" x14ac:dyDescent="0.2">
      <c r="A139" s="84"/>
      <c r="B139" s="84"/>
    </row>
    <row r="140" spans="1:2" s="4" customFormat="1" ht="12.75" x14ac:dyDescent="0.2">
      <c r="A140" s="84"/>
      <c r="B140" s="84"/>
    </row>
    <row r="141" spans="1:2" s="4" customFormat="1" ht="12.75" x14ac:dyDescent="0.2">
      <c r="A141" s="84"/>
      <c r="B141" s="84"/>
    </row>
    <row r="142" spans="1:2" s="4" customFormat="1" ht="12.75" x14ac:dyDescent="0.2">
      <c r="A142" s="84"/>
      <c r="B142" s="84"/>
    </row>
    <row r="143" spans="1:2" s="4" customFormat="1" ht="12.75" x14ac:dyDescent="0.2">
      <c r="A143" s="84"/>
      <c r="B143" s="84"/>
    </row>
    <row r="144" spans="1:2" s="4" customFormat="1" ht="12.75" x14ac:dyDescent="0.2">
      <c r="A144" s="84"/>
      <c r="B144" s="84"/>
    </row>
    <row r="145" spans="1:2" s="4" customFormat="1" ht="12.75" x14ac:dyDescent="0.2">
      <c r="A145" s="84"/>
      <c r="B145" s="84"/>
    </row>
    <row r="146" spans="1:2" s="4" customFormat="1" ht="12.75" x14ac:dyDescent="0.2">
      <c r="A146" s="84"/>
      <c r="B146" s="84"/>
    </row>
    <row r="147" spans="1:2" s="4" customFormat="1" ht="12.75" x14ac:dyDescent="0.2">
      <c r="A147" s="84"/>
      <c r="B147" s="84"/>
    </row>
    <row r="148" spans="1:2" s="4" customFormat="1" ht="12.75" x14ac:dyDescent="0.2">
      <c r="A148" s="84"/>
      <c r="B148" s="84"/>
    </row>
    <row r="149" spans="1:2" s="4" customFormat="1" ht="12.75" x14ac:dyDescent="0.2">
      <c r="A149" s="84"/>
      <c r="B149" s="84"/>
    </row>
    <row r="150" spans="1:2" s="4" customFormat="1" ht="12.75" x14ac:dyDescent="0.2">
      <c r="A150" s="84"/>
      <c r="B150" s="84"/>
    </row>
    <row r="151" spans="1:2" s="4" customFormat="1" ht="12.75" x14ac:dyDescent="0.2">
      <c r="A151" s="84"/>
      <c r="B151" s="84"/>
    </row>
    <row r="152" spans="1:2" s="4" customFormat="1" ht="12.75" x14ac:dyDescent="0.2">
      <c r="A152" s="84"/>
      <c r="B152" s="84"/>
    </row>
    <row r="153" spans="1:2" s="4" customFormat="1" ht="12.75" x14ac:dyDescent="0.2">
      <c r="A153" s="84"/>
      <c r="B153" s="84"/>
    </row>
    <row r="154" spans="1:2" s="4" customFormat="1" ht="12.75" x14ac:dyDescent="0.2">
      <c r="A154" s="84"/>
      <c r="B154" s="84"/>
    </row>
    <row r="155" spans="1:2" s="4" customFormat="1" ht="12.75" x14ac:dyDescent="0.2">
      <c r="A155" s="84"/>
      <c r="B155" s="84"/>
    </row>
    <row r="156" spans="1:2" s="4" customFormat="1" ht="12.75" x14ac:dyDescent="0.2">
      <c r="A156" s="84"/>
      <c r="B156" s="84"/>
    </row>
    <row r="157" spans="1:2" s="4" customFormat="1" ht="12.75" x14ac:dyDescent="0.2">
      <c r="A157" s="84"/>
      <c r="B157" s="84"/>
    </row>
    <row r="158" spans="1:2" s="4" customFormat="1" ht="12.75" x14ac:dyDescent="0.2">
      <c r="A158" s="84"/>
      <c r="B158" s="84"/>
    </row>
    <row r="159" spans="1:2" s="4" customFormat="1" ht="12.75" x14ac:dyDescent="0.2">
      <c r="A159" s="84"/>
      <c r="B159" s="84"/>
    </row>
    <row r="160" spans="1:2" s="4" customFormat="1" ht="12.75" x14ac:dyDescent="0.2">
      <c r="A160" s="84"/>
      <c r="B160" s="84"/>
    </row>
    <row r="161" spans="1:2" s="4" customFormat="1" ht="12.75" x14ac:dyDescent="0.2">
      <c r="A161" s="84"/>
      <c r="B161" s="84"/>
    </row>
    <row r="162" spans="1:2" s="4" customFormat="1" ht="12.75" x14ac:dyDescent="0.2">
      <c r="A162" s="84"/>
      <c r="B162" s="84"/>
    </row>
    <row r="163" spans="1:2" s="4" customFormat="1" ht="12.75" x14ac:dyDescent="0.2">
      <c r="A163" s="84"/>
      <c r="B163" s="84"/>
    </row>
    <row r="164" spans="1:2" s="4" customFormat="1" ht="12.75" x14ac:dyDescent="0.2">
      <c r="A164" s="84"/>
      <c r="B164" s="84"/>
    </row>
    <row r="165" spans="1:2" s="4" customFormat="1" ht="12.75" x14ac:dyDescent="0.2">
      <c r="A165" s="84"/>
      <c r="B165" s="84"/>
    </row>
    <row r="166" spans="1:2" s="4" customFormat="1" ht="12.75" x14ac:dyDescent="0.2">
      <c r="A166" s="84"/>
      <c r="B166" s="84"/>
    </row>
    <row r="167" spans="1:2" s="4" customFormat="1" ht="12.75" x14ac:dyDescent="0.2">
      <c r="A167" s="84"/>
      <c r="B167" s="84"/>
    </row>
    <row r="168" spans="1:2" s="4" customFormat="1" ht="12.75" x14ac:dyDescent="0.2">
      <c r="A168" s="84"/>
      <c r="B168" s="84"/>
    </row>
    <row r="169" spans="1:2" s="4" customFormat="1" ht="12.75" x14ac:dyDescent="0.2">
      <c r="A169" s="84"/>
      <c r="B169" s="84"/>
    </row>
    <row r="170" spans="1:2" s="4" customFormat="1" ht="12.75" x14ac:dyDescent="0.2">
      <c r="A170" s="84"/>
      <c r="B170" s="84"/>
    </row>
    <row r="171" spans="1:2" s="4" customFormat="1" ht="12.75" x14ac:dyDescent="0.2">
      <c r="A171" s="84"/>
      <c r="B171" s="84"/>
    </row>
    <row r="172" spans="1:2" s="4" customFormat="1" ht="12.75" x14ac:dyDescent="0.2">
      <c r="A172" s="84"/>
      <c r="B172" s="84"/>
    </row>
    <row r="173" spans="1:2" s="4" customFormat="1" ht="12.75" x14ac:dyDescent="0.2">
      <c r="A173" s="84"/>
      <c r="B173" s="84"/>
    </row>
    <row r="174" spans="1:2" s="4" customFormat="1" ht="12.75" x14ac:dyDescent="0.2">
      <c r="A174" s="84"/>
      <c r="B174" s="84"/>
    </row>
    <row r="175" spans="1:2" s="4" customFormat="1" ht="12.75" x14ac:dyDescent="0.2">
      <c r="A175" s="84"/>
      <c r="B175" s="84"/>
    </row>
    <row r="176" spans="1:2" s="4" customFormat="1" ht="12.75" x14ac:dyDescent="0.2">
      <c r="A176" s="84"/>
      <c r="B176" s="84"/>
    </row>
    <row r="177" spans="1:2" s="4" customFormat="1" ht="12.75" x14ac:dyDescent="0.2">
      <c r="A177" s="84"/>
      <c r="B177" s="84"/>
    </row>
    <row r="178" spans="1:2" s="4" customFormat="1" ht="12.75" x14ac:dyDescent="0.2">
      <c r="A178" s="84"/>
      <c r="B178" s="84"/>
    </row>
    <row r="179" spans="1:2" s="4" customFormat="1" ht="12.75" x14ac:dyDescent="0.2">
      <c r="A179" s="84"/>
      <c r="B179" s="84"/>
    </row>
    <row r="180" spans="1:2" s="4" customFormat="1" ht="12.75" x14ac:dyDescent="0.2">
      <c r="A180" s="84"/>
      <c r="B180" s="84"/>
    </row>
    <row r="181" spans="1:2" s="4" customFormat="1" ht="12.75" x14ac:dyDescent="0.2">
      <c r="A181" s="84"/>
      <c r="B181" s="84"/>
    </row>
    <row r="182" spans="1:2" s="4" customFormat="1" ht="12.75" x14ac:dyDescent="0.2">
      <c r="A182" s="84"/>
      <c r="B182" s="84"/>
    </row>
    <row r="183" spans="1:2" s="4" customFormat="1" ht="12.75" x14ac:dyDescent="0.2">
      <c r="A183" s="84"/>
      <c r="B183" s="84"/>
    </row>
    <row r="184" spans="1:2" s="4" customFormat="1" ht="12.75" x14ac:dyDescent="0.2">
      <c r="A184" s="84"/>
      <c r="B184" s="84"/>
    </row>
    <row r="185" spans="1:2" s="4" customFormat="1" ht="12.75" x14ac:dyDescent="0.2">
      <c r="A185" s="84"/>
      <c r="B185" s="84"/>
    </row>
    <row r="186" spans="1:2" s="4" customFormat="1" ht="12.75" x14ac:dyDescent="0.2">
      <c r="A186" s="84"/>
      <c r="B186" s="84"/>
    </row>
    <row r="187" spans="1:2" s="4" customFormat="1" ht="12.75" x14ac:dyDescent="0.2">
      <c r="A187" s="84"/>
      <c r="B187" s="84"/>
    </row>
    <row r="188" spans="1:2" s="4" customFormat="1" ht="12.75" x14ac:dyDescent="0.2">
      <c r="A188" s="84"/>
      <c r="B188" s="84"/>
    </row>
    <row r="189" spans="1:2" s="4" customFormat="1" ht="12.75" x14ac:dyDescent="0.2">
      <c r="A189" s="84"/>
      <c r="B189" s="84"/>
    </row>
    <row r="190" spans="1:2" s="4" customFormat="1" ht="12.75" x14ac:dyDescent="0.2">
      <c r="A190" s="84"/>
      <c r="B190" s="84"/>
    </row>
    <row r="191" spans="1:2" s="4" customFormat="1" ht="12.75" x14ac:dyDescent="0.2">
      <c r="A191" s="84"/>
      <c r="B191" s="84"/>
    </row>
    <row r="192" spans="1:2" s="4" customFormat="1" ht="12.75" x14ac:dyDescent="0.2">
      <c r="A192" s="84"/>
      <c r="B192" s="84"/>
    </row>
    <row r="193" spans="1:2" s="4" customFormat="1" ht="12.75" x14ac:dyDescent="0.2">
      <c r="A193" s="84"/>
      <c r="B193" s="84"/>
    </row>
    <row r="194" spans="1:2" s="4" customFormat="1" ht="12.75" x14ac:dyDescent="0.2">
      <c r="A194" s="84"/>
      <c r="B194" s="84"/>
    </row>
    <row r="195" spans="1:2" s="4" customFormat="1" ht="12.75" x14ac:dyDescent="0.2">
      <c r="A195" s="84"/>
      <c r="B195" s="84"/>
    </row>
    <row r="196" spans="1:2" s="4" customFormat="1" ht="12.75" x14ac:dyDescent="0.2">
      <c r="A196" s="84"/>
      <c r="B196" s="84"/>
    </row>
    <row r="197" spans="1:2" s="4" customFormat="1" ht="12.75" x14ac:dyDescent="0.2">
      <c r="A197" s="84"/>
      <c r="B197" s="84"/>
    </row>
    <row r="198" spans="1:2" s="4" customFormat="1" ht="12.75" x14ac:dyDescent="0.2">
      <c r="A198" s="84"/>
      <c r="B198" s="84"/>
    </row>
    <row r="199" spans="1:2" s="4" customFormat="1" ht="12.75" x14ac:dyDescent="0.2">
      <c r="A199" s="84"/>
      <c r="B199" s="84"/>
    </row>
    <row r="200" spans="1:2" s="4" customFormat="1" ht="12.75" x14ac:dyDescent="0.2">
      <c r="A200" s="84"/>
      <c r="B200" s="84"/>
    </row>
    <row r="201" spans="1:2" s="4" customFormat="1" ht="12.75" x14ac:dyDescent="0.2">
      <c r="A201" s="84"/>
      <c r="B201" s="84"/>
    </row>
    <row r="202" spans="1:2" s="4" customFormat="1" ht="12.75" x14ac:dyDescent="0.2">
      <c r="A202" s="84"/>
      <c r="B202" s="84"/>
    </row>
    <row r="203" spans="1:2" s="4" customFormat="1" ht="12.75" x14ac:dyDescent="0.2">
      <c r="A203" s="84"/>
      <c r="B203" s="84"/>
    </row>
    <row r="204" spans="1:2" s="4" customFormat="1" ht="12.75" x14ac:dyDescent="0.2">
      <c r="A204" s="84"/>
      <c r="B204" s="84"/>
    </row>
    <row r="205" spans="1:2" s="4" customFormat="1" ht="12.75" x14ac:dyDescent="0.2">
      <c r="A205" s="84"/>
      <c r="B205" s="84"/>
    </row>
    <row r="206" spans="1:2" s="4" customFormat="1" ht="12.75" x14ac:dyDescent="0.2">
      <c r="A206" s="84"/>
      <c r="B206" s="84"/>
    </row>
    <row r="207" spans="1:2" s="4" customFormat="1" ht="12.75" x14ac:dyDescent="0.2">
      <c r="A207" s="84"/>
      <c r="B207" s="84"/>
    </row>
    <row r="208" spans="1:2" s="4" customFormat="1" ht="12.75" x14ac:dyDescent="0.2">
      <c r="A208" s="84"/>
      <c r="B208" s="84"/>
    </row>
    <row r="209" spans="1:2" s="4" customFormat="1" ht="12.75" x14ac:dyDescent="0.2">
      <c r="A209" s="84"/>
      <c r="B209" s="84"/>
    </row>
    <row r="210" spans="1:2" s="4" customFormat="1" ht="12.75" x14ac:dyDescent="0.2">
      <c r="A210" s="84"/>
      <c r="B210" s="84"/>
    </row>
    <row r="211" spans="1:2" s="4" customFormat="1" ht="12.75" x14ac:dyDescent="0.2">
      <c r="A211" s="84"/>
      <c r="B211" s="84"/>
    </row>
    <row r="212" spans="1:2" s="4" customFormat="1" ht="12.75" x14ac:dyDescent="0.2">
      <c r="A212" s="84"/>
      <c r="B212" s="84"/>
    </row>
    <row r="213" spans="1:2" s="4" customFormat="1" ht="12.75" x14ac:dyDescent="0.2">
      <c r="A213" s="84"/>
      <c r="B213" s="84"/>
    </row>
    <row r="214" spans="1:2" s="4" customFormat="1" ht="12.75" x14ac:dyDescent="0.2">
      <c r="A214" s="84"/>
      <c r="B214" s="84"/>
    </row>
    <row r="215" spans="1:2" s="4" customFormat="1" ht="12.75" x14ac:dyDescent="0.2">
      <c r="A215" s="84"/>
      <c r="B215" s="84"/>
    </row>
    <row r="216" spans="1:2" s="4" customFormat="1" ht="12.75" x14ac:dyDescent="0.2">
      <c r="A216" s="84"/>
      <c r="B216" s="84"/>
    </row>
    <row r="217" spans="1:2" s="4" customFormat="1" ht="12.75" x14ac:dyDescent="0.2">
      <c r="A217" s="84"/>
      <c r="B217" s="84"/>
    </row>
    <row r="218" spans="1:2" s="4" customFormat="1" ht="12.75" x14ac:dyDescent="0.2">
      <c r="A218" s="84"/>
      <c r="B218" s="84"/>
    </row>
    <row r="219" spans="1:2" s="4" customFormat="1" ht="12.75" x14ac:dyDescent="0.2">
      <c r="A219" s="84"/>
      <c r="B219" s="84"/>
    </row>
    <row r="220" spans="1:2" s="4" customFormat="1" ht="12.75" x14ac:dyDescent="0.2">
      <c r="A220" s="84"/>
      <c r="B220" s="84"/>
    </row>
    <row r="221" spans="1:2" s="4" customFormat="1" ht="12.75" x14ac:dyDescent="0.2">
      <c r="A221" s="84"/>
      <c r="B221" s="84"/>
    </row>
    <row r="222" spans="1:2" s="4" customFormat="1" ht="12.75" x14ac:dyDescent="0.2">
      <c r="A222" s="84"/>
      <c r="B222" s="84"/>
    </row>
    <row r="223" spans="1:2" s="4" customFormat="1" ht="12.75" x14ac:dyDescent="0.2">
      <c r="A223" s="84"/>
      <c r="B223" s="84"/>
    </row>
    <row r="224" spans="1:2" s="4" customFormat="1" ht="12.75" x14ac:dyDescent="0.2">
      <c r="A224" s="84"/>
      <c r="B224" s="84"/>
    </row>
    <row r="225" spans="1:2" s="4" customFormat="1" ht="12.75" x14ac:dyDescent="0.2">
      <c r="A225" s="84"/>
      <c r="B225" s="84"/>
    </row>
    <row r="226" spans="1:2" s="4" customFormat="1" ht="12.75" x14ac:dyDescent="0.2">
      <c r="A226" s="84"/>
      <c r="B226" s="84"/>
    </row>
    <row r="227" spans="1:2" s="4" customFormat="1" ht="12.75" x14ac:dyDescent="0.2">
      <c r="A227" s="84"/>
      <c r="B227" s="84"/>
    </row>
    <row r="228" spans="1:2" s="4" customFormat="1" ht="12.75" x14ac:dyDescent="0.2">
      <c r="A228" s="84"/>
      <c r="B228" s="84"/>
    </row>
    <row r="229" spans="1:2" s="4" customFormat="1" ht="12.75" x14ac:dyDescent="0.2">
      <c r="A229" s="84"/>
      <c r="B229" s="84"/>
    </row>
    <row r="230" spans="1:2" s="4" customFormat="1" ht="12.75" x14ac:dyDescent="0.2">
      <c r="A230" s="84"/>
      <c r="B230" s="84"/>
    </row>
    <row r="231" spans="1:2" s="4" customFormat="1" ht="12.75" x14ac:dyDescent="0.2">
      <c r="A231" s="84"/>
      <c r="B231" s="84"/>
    </row>
    <row r="232" spans="1:2" s="4" customFormat="1" ht="12.75" x14ac:dyDescent="0.2">
      <c r="A232" s="84"/>
      <c r="B232" s="84"/>
    </row>
    <row r="233" spans="1:2" s="4" customFormat="1" ht="12.75" x14ac:dyDescent="0.2">
      <c r="A233" s="84"/>
      <c r="B233" s="84"/>
    </row>
    <row r="234" spans="1:2" s="4" customFormat="1" ht="12.75" x14ac:dyDescent="0.2">
      <c r="A234" s="84"/>
      <c r="B234" s="84"/>
    </row>
    <row r="235" spans="1:2" s="4" customFormat="1" ht="12.75" x14ac:dyDescent="0.2">
      <c r="A235" s="84"/>
      <c r="B235" s="84"/>
    </row>
    <row r="236" spans="1:2" s="4" customFormat="1" ht="12.75" x14ac:dyDescent="0.2">
      <c r="A236" s="84"/>
      <c r="B236" s="84"/>
    </row>
    <row r="237" spans="1:2" s="4" customFormat="1" ht="12.75" x14ac:dyDescent="0.2">
      <c r="A237" s="84"/>
      <c r="B237" s="84"/>
    </row>
    <row r="238" spans="1:2" s="4" customFormat="1" ht="12.75" x14ac:dyDescent="0.2">
      <c r="A238" s="84"/>
      <c r="B238" s="84"/>
    </row>
    <row r="239" spans="1:2" s="4" customFormat="1" ht="12.75" x14ac:dyDescent="0.2">
      <c r="A239" s="84"/>
      <c r="B239" s="84"/>
    </row>
    <row r="240" spans="1:2" s="4" customFormat="1" ht="12.75" x14ac:dyDescent="0.2">
      <c r="A240" s="84"/>
      <c r="B240" s="84"/>
    </row>
    <row r="241" spans="1:2" s="4" customFormat="1" ht="12.75" x14ac:dyDescent="0.2">
      <c r="A241" s="84"/>
      <c r="B241" s="84"/>
    </row>
    <row r="242" spans="1:2" s="4" customFormat="1" ht="12.75" x14ac:dyDescent="0.2">
      <c r="A242" s="84"/>
      <c r="B242" s="84"/>
    </row>
    <row r="243" spans="1:2" s="4" customFormat="1" ht="12.75" x14ac:dyDescent="0.2">
      <c r="A243" s="84"/>
      <c r="B243" s="84"/>
    </row>
    <row r="244" spans="1:2" s="4" customFormat="1" ht="12.75" x14ac:dyDescent="0.2">
      <c r="A244" s="84"/>
      <c r="B244" s="84"/>
    </row>
    <row r="245" spans="1:2" s="4" customFormat="1" ht="12.75" x14ac:dyDescent="0.2">
      <c r="A245" s="84"/>
      <c r="B245" s="84"/>
    </row>
    <row r="246" spans="1:2" s="4" customFormat="1" ht="12.75" x14ac:dyDescent="0.2">
      <c r="A246" s="84"/>
      <c r="B246" s="84"/>
    </row>
    <row r="247" spans="1:2" s="4" customFormat="1" ht="12.75" x14ac:dyDescent="0.2">
      <c r="A247" s="84"/>
      <c r="B247" s="84"/>
    </row>
    <row r="248" spans="1:2" s="4" customFormat="1" ht="12.75" x14ac:dyDescent="0.2">
      <c r="A248" s="84"/>
      <c r="B248" s="84"/>
    </row>
    <row r="249" spans="1:2" s="4" customFormat="1" ht="12.75" x14ac:dyDescent="0.2">
      <c r="A249" s="84"/>
      <c r="B249" s="84"/>
    </row>
    <row r="250" spans="1:2" s="4" customFormat="1" ht="12.75" x14ac:dyDescent="0.2">
      <c r="A250" s="84"/>
      <c r="B250" s="84"/>
    </row>
    <row r="251" spans="1:2" s="4" customFormat="1" ht="12.75" x14ac:dyDescent="0.2">
      <c r="A251" s="84"/>
      <c r="B251" s="84"/>
    </row>
    <row r="252" spans="1:2" s="4" customFormat="1" ht="12.75" x14ac:dyDescent="0.2">
      <c r="A252" s="84"/>
      <c r="B252" s="84"/>
    </row>
    <row r="253" spans="1:2" s="4" customFormat="1" ht="12.75" x14ac:dyDescent="0.2">
      <c r="A253" s="84"/>
      <c r="B253" s="84"/>
    </row>
    <row r="254" spans="1:2" s="4" customFormat="1" ht="12.75" x14ac:dyDescent="0.2">
      <c r="A254" s="84"/>
      <c r="B254" s="84"/>
    </row>
    <row r="255" spans="1:2" s="4" customFormat="1" ht="12.75" x14ac:dyDescent="0.2">
      <c r="A255" s="84"/>
      <c r="B255" s="84"/>
    </row>
    <row r="256" spans="1:2" s="4" customFormat="1" ht="12.75" x14ac:dyDescent="0.2">
      <c r="A256" s="84"/>
      <c r="B256" s="84"/>
    </row>
    <row r="257" spans="1:2" s="4" customFormat="1" ht="12.75" x14ac:dyDescent="0.2">
      <c r="A257" s="84"/>
      <c r="B257" s="84"/>
    </row>
    <row r="258" spans="1:2" s="4" customFormat="1" ht="12.75" x14ac:dyDescent="0.2">
      <c r="A258" s="84"/>
      <c r="B258" s="84"/>
    </row>
    <row r="259" spans="1:2" s="4" customFormat="1" ht="12.75" x14ac:dyDescent="0.2">
      <c r="A259" s="84"/>
      <c r="B259" s="84"/>
    </row>
    <row r="260" spans="1:2" s="4" customFormat="1" ht="12.75" x14ac:dyDescent="0.2">
      <c r="A260" s="84"/>
      <c r="B260" s="84"/>
    </row>
    <row r="261" spans="1:2" s="4" customFormat="1" ht="12.75" x14ac:dyDescent="0.2">
      <c r="A261" s="84"/>
      <c r="B261" s="84"/>
    </row>
    <row r="262" spans="1:2" s="4" customFormat="1" ht="12.75" x14ac:dyDescent="0.2">
      <c r="A262" s="84"/>
      <c r="B262" s="84"/>
    </row>
    <row r="263" spans="1:2" s="4" customFormat="1" ht="12.75" x14ac:dyDescent="0.2">
      <c r="A263" s="84"/>
      <c r="B263" s="84"/>
    </row>
    <row r="264" spans="1:2" s="4" customFormat="1" ht="12.75" x14ac:dyDescent="0.2">
      <c r="A264" s="84"/>
      <c r="B264" s="84"/>
    </row>
    <row r="265" spans="1:2" s="4" customFormat="1" ht="12.75" x14ac:dyDescent="0.2">
      <c r="A265" s="84"/>
      <c r="B265" s="84"/>
    </row>
    <row r="266" spans="1:2" s="4" customFormat="1" ht="12.75" x14ac:dyDescent="0.2">
      <c r="A266" s="84"/>
      <c r="B266" s="84"/>
    </row>
    <row r="267" spans="1:2" s="4" customFormat="1" ht="12.75" x14ac:dyDescent="0.2">
      <c r="A267" s="84"/>
      <c r="B267" s="84"/>
    </row>
    <row r="268" spans="1:2" s="4" customFormat="1" ht="12.75" x14ac:dyDescent="0.2">
      <c r="A268" s="84"/>
      <c r="B268" s="84"/>
    </row>
    <row r="269" spans="1:2" s="4" customFormat="1" ht="12.75" x14ac:dyDescent="0.2">
      <c r="A269" s="84"/>
      <c r="B269" s="84"/>
    </row>
    <row r="270" spans="1:2" s="4" customFormat="1" ht="12.75" x14ac:dyDescent="0.2">
      <c r="A270" s="84"/>
      <c r="B270" s="84"/>
    </row>
    <row r="271" spans="1:2" s="4" customFormat="1" ht="12.75" x14ac:dyDescent="0.2">
      <c r="A271" s="84"/>
      <c r="B271" s="84"/>
    </row>
    <row r="272" spans="1:2" s="4" customFormat="1" ht="12.75" x14ac:dyDescent="0.2">
      <c r="A272" s="84"/>
      <c r="B272" s="84"/>
    </row>
    <row r="273" spans="1:2" s="4" customFormat="1" ht="12.75" x14ac:dyDescent="0.2">
      <c r="A273" s="84"/>
      <c r="B273" s="84"/>
    </row>
    <row r="274" spans="1:2" s="4" customFormat="1" ht="12.75" x14ac:dyDescent="0.2">
      <c r="A274" s="84"/>
      <c r="B274" s="84"/>
    </row>
    <row r="275" spans="1:2" s="4" customFormat="1" ht="12.75" x14ac:dyDescent="0.2">
      <c r="A275" s="84"/>
      <c r="B275" s="84"/>
    </row>
    <row r="276" spans="1:2" s="4" customFormat="1" ht="12.75" x14ac:dyDescent="0.2">
      <c r="A276" s="84"/>
      <c r="B276" s="84"/>
    </row>
    <row r="277" spans="1:2" s="4" customFormat="1" ht="12.75" x14ac:dyDescent="0.2">
      <c r="A277" s="84"/>
      <c r="B277" s="84"/>
    </row>
    <row r="278" spans="1:2" s="4" customFormat="1" ht="12.75" x14ac:dyDescent="0.2">
      <c r="A278" s="84"/>
      <c r="B278" s="84"/>
    </row>
    <row r="279" spans="1:2" s="4" customFormat="1" ht="12.75" x14ac:dyDescent="0.2">
      <c r="A279" s="84"/>
      <c r="B279" s="84"/>
    </row>
    <row r="280" spans="1:2" s="4" customFormat="1" ht="12.75" x14ac:dyDescent="0.2">
      <c r="A280" s="84"/>
      <c r="B280" s="84"/>
    </row>
    <row r="281" spans="1:2" s="4" customFormat="1" ht="12.75" x14ac:dyDescent="0.2">
      <c r="A281" s="84"/>
      <c r="B281" s="84"/>
    </row>
    <row r="282" spans="1:2" s="4" customFormat="1" ht="12.75" x14ac:dyDescent="0.2">
      <c r="A282" s="84"/>
      <c r="B282" s="84"/>
    </row>
    <row r="283" spans="1:2" s="4" customFormat="1" ht="12.75" x14ac:dyDescent="0.2">
      <c r="A283" s="84"/>
      <c r="B283" s="84"/>
    </row>
    <row r="284" spans="1:2" s="4" customFormat="1" ht="12.75" x14ac:dyDescent="0.2">
      <c r="A284" s="84"/>
      <c r="B284" s="84"/>
    </row>
    <row r="285" spans="1:2" s="4" customFormat="1" ht="12.75" x14ac:dyDescent="0.2">
      <c r="A285" s="84"/>
      <c r="B285" s="84"/>
    </row>
    <row r="286" spans="1:2" s="4" customFormat="1" ht="12.75" x14ac:dyDescent="0.2">
      <c r="A286" s="84"/>
      <c r="B286" s="84"/>
    </row>
    <row r="287" spans="1:2" s="4" customFormat="1" ht="12.75" x14ac:dyDescent="0.2">
      <c r="A287" s="84"/>
      <c r="B287" s="84"/>
    </row>
    <row r="288" spans="1:2" s="4" customFormat="1" ht="12.75" x14ac:dyDescent="0.2">
      <c r="A288" s="84"/>
      <c r="B288" s="84"/>
    </row>
    <row r="289" spans="1:2" s="4" customFormat="1" ht="12.75" x14ac:dyDescent="0.2">
      <c r="A289" s="84"/>
      <c r="B289" s="84"/>
    </row>
    <row r="290" spans="1:2" s="4" customFormat="1" ht="12.75" x14ac:dyDescent="0.2">
      <c r="A290" s="84"/>
      <c r="B290" s="84"/>
    </row>
    <row r="291" spans="1:2" s="4" customFormat="1" ht="12.75" x14ac:dyDescent="0.2">
      <c r="A291" s="84"/>
      <c r="B291" s="84"/>
    </row>
    <row r="292" spans="1:2" s="4" customFormat="1" ht="12.75" x14ac:dyDescent="0.2">
      <c r="A292" s="84"/>
      <c r="B292" s="84"/>
    </row>
    <row r="293" spans="1:2" s="4" customFormat="1" ht="12.75" x14ac:dyDescent="0.2">
      <c r="A293" s="84"/>
      <c r="B293" s="84"/>
    </row>
    <row r="294" spans="1:2" s="4" customFormat="1" ht="12.75" x14ac:dyDescent="0.2">
      <c r="A294" s="84"/>
      <c r="B294" s="84"/>
    </row>
    <row r="295" spans="1:2" s="4" customFormat="1" ht="12.75" x14ac:dyDescent="0.2">
      <c r="A295" s="84"/>
      <c r="B295" s="84"/>
    </row>
    <row r="296" spans="1:2" s="4" customFormat="1" ht="12.75" x14ac:dyDescent="0.2">
      <c r="A296" s="84"/>
      <c r="B296" s="84"/>
    </row>
    <row r="297" spans="1:2" s="4" customFormat="1" ht="12.75" x14ac:dyDescent="0.2">
      <c r="A297" s="84"/>
      <c r="B297" s="84"/>
    </row>
    <row r="298" spans="1:2" s="4" customFormat="1" ht="12.75" x14ac:dyDescent="0.2">
      <c r="A298" s="84"/>
      <c r="B298" s="84"/>
    </row>
    <row r="299" spans="1:2" x14ac:dyDescent="0.25">
      <c r="A299" s="100"/>
      <c r="B299" s="100"/>
    </row>
    <row r="300" spans="1:2" x14ac:dyDescent="0.25">
      <c r="A300" s="100"/>
      <c r="B300" s="100"/>
    </row>
    <row r="301" spans="1:2" x14ac:dyDescent="0.25">
      <c r="A301" s="100"/>
      <c r="B301" s="100"/>
    </row>
    <row r="302" spans="1:2" x14ac:dyDescent="0.25">
      <c r="A302" s="100"/>
      <c r="B302" s="100"/>
    </row>
    <row r="303" spans="1:2" x14ac:dyDescent="0.25">
      <c r="A303" s="100"/>
      <c r="B303" s="100"/>
    </row>
    <row r="304" spans="1:2" x14ac:dyDescent="0.25">
      <c r="A304" s="100"/>
      <c r="B304" s="100"/>
    </row>
    <row r="305" spans="1:2" x14ac:dyDescent="0.25">
      <c r="A305" s="100"/>
      <c r="B305" s="100"/>
    </row>
    <row r="306" spans="1:2" x14ac:dyDescent="0.25">
      <c r="A306" s="100"/>
      <c r="B306" s="100"/>
    </row>
    <row r="307" spans="1:2" x14ac:dyDescent="0.25">
      <c r="A307" s="100"/>
      <c r="B307" s="100"/>
    </row>
    <row r="308" spans="1:2" x14ac:dyDescent="0.25">
      <c r="A308" s="100"/>
      <c r="B308" s="100"/>
    </row>
    <row r="309" spans="1:2" x14ac:dyDescent="0.25">
      <c r="A309" s="100"/>
      <c r="B309" s="100"/>
    </row>
    <row r="310" spans="1:2" x14ac:dyDescent="0.25">
      <c r="A310" s="100"/>
      <c r="B310" s="100"/>
    </row>
    <row r="311" spans="1:2" x14ac:dyDescent="0.25">
      <c r="A311" s="100"/>
      <c r="B311" s="100"/>
    </row>
    <row r="312" spans="1:2" x14ac:dyDescent="0.25">
      <c r="A312" s="100"/>
      <c r="B312" s="100"/>
    </row>
    <row r="313" spans="1:2" x14ac:dyDescent="0.25">
      <c r="A313" s="100"/>
      <c r="B313" s="100"/>
    </row>
    <row r="314" spans="1:2" x14ac:dyDescent="0.25">
      <c r="A314" s="100"/>
      <c r="B314" s="100"/>
    </row>
    <row r="315" spans="1:2" x14ac:dyDescent="0.25">
      <c r="A315" s="100"/>
      <c r="B315" s="100"/>
    </row>
    <row r="316" spans="1:2" x14ac:dyDescent="0.25">
      <c r="A316" s="100"/>
      <c r="B316" s="100"/>
    </row>
    <row r="317" spans="1:2" x14ac:dyDescent="0.25">
      <c r="A317" s="100"/>
      <c r="B317" s="100"/>
    </row>
    <row r="318" spans="1:2" x14ac:dyDescent="0.25">
      <c r="A318" s="100"/>
      <c r="B318" s="100"/>
    </row>
    <row r="319" spans="1:2" x14ac:dyDescent="0.25">
      <c r="A319" s="100"/>
      <c r="B319" s="100"/>
    </row>
    <row r="320" spans="1:2" x14ac:dyDescent="0.25">
      <c r="A320" s="100"/>
      <c r="B320" s="100"/>
    </row>
    <row r="321" spans="1:2" x14ac:dyDescent="0.25">
      <c r="A321" s="100"/>
      <c r="B321" s="100"/>
    </row>
    <row r="322" spans="1:2" x14ac:dyDescent="0.25">
      <c r="A322" s="100"/>
      <c r="B322" s="100"/>
    </row>
    <row r="323" spans="1:2" x14ac:dyDescent="0.25">
      <c r="A323" s="100"/>
      <c r="B323" s="100"/>
    </row>
    <row r="324" spans="1:2" x14ac:dyDescent="0.25">
      <c r="A324" s="100"/>
      <c r="B324" s="100"/>
    </row>
    <row r="325" spans="1:2" x14ac:dyDescent="0.25">
      <c r="A325" s="100"/>
      <c r="B325" s="100"/>
    </row>
    <row r="326" spans="1:2" x14ac:dyDescent="0.25">
      <c r="A326" s="100"/>
      <c r="B326" s="100"/>
    </row>
    <row r="327" spans="1:2" x14ac:dyDescent="0.25">
      <c r="A327" s="100"/>
      <c r="B327" s="100"/>
    </row>
    <row r="328" spans="1:2" x14ac:dyDescent="0.25">
      <c r="A328" s="100"/>
      <c r="B328" s="100"/>
    </row>
    <row r="329" spans="1:2" x14ac:dyDescent="0.25">
      <c r="A329" s="100"/>
      <c r="B329" s="100"/>
    </row>
    <row r="330" spans="1:2" x14ac:dyDescent="0.25">
      <c r="A330" s="100"/>
      <c r="B330" s="100"/>
    </row>
    <row r="331" spans="1:2" x14ac:dyDescent="0.25">
      <c r="A331" s="100"/>
      <c r="B331" s="100"/>
    </row>
    <row r="332" spans="1:2" x14ac:dyDescent="0.25">
      <c r="A332" s="100"/>
      <c r="B332" s="100"/>
    </row>
    <row r="333" spans="1:2" x14ac:dyDescent="0.25">
      <c r="A333" s="100"/>
      <c r="B333" s="100"/>
    </row>
    <row r="334" spans="1:2" x14ac:dyDescent="0.25">
      <c r="A334" s="100"/>
      <c r="B334" s="100"/>
    </row>
    <row r="335" spans="1:2" x14ac:dyDescent="0.25">
      <c r="A335" s="100"/>
      <c r="B335" s="100"/>
    </row>
    <row r="336" spans="1:2" x14ac:dyDescent="0.25">
      <c r="A336" s="100"/>
      <c r="B336" s="100"/>
    </row>
    <row r="337" spans="1:2" x14ac:dyDescent="0.25">
      <c r="A337" s="100"/>
      <c r="B337" s="100"/>
    </row>
    <row r="338" spans="1:2" x14ac:dyDescent="0.25">
      <c r="A338" s="100"/>
      <c r="B338" s="100"/>
    </row>
    <row r="339" spans="1:2" x14ac:dyDescent="0.25">
      <c r="A339" s="100"/>
      <c r="B339" s="100"/>
    </row>
    <row r="340" spans="1:2" x14ac:dyDescent="0.25">
      <c r="A340" s="100"/>
      <c r="B340" s="100"/>
    </row>
    <row r="341" spans="1:2" x14ac:dyDescent="0.25">
      <c r="A341" s="100"/>
      <c r="B341" s="100"/>
    </row>
    <row r="342" spans="1:2" x14ac:dyDescent="0.25">
      <c r="A342" s="100"/>
      <c r="B342" s="100"/>
    </row>
    <row r="343" spans="1:2" x14ac:dyDescent="0.25">
      <c r="A343" s="100"/>
      <c r="B343" s="100"/>
    </row>
    <row r="344" spans="1:2" x14ac:dyDescent="0.25">
      <c r="A344" s="100"/>
      <c r="B344" s="100"/>
    </row>
    <row r="345" spans="1:2" x14ac:dyDescent="0.25">
      <c r="A345" s="100"/>
      <c r="B345" s="100"/>
    </row>
    <row r="346" spans="1:2" x14ac:dyDescent="0.25">
      <c r="A346" s="100"/>
      <c r="B346" s="100"/>
    </row>
    <row r="347" spans="1:2" x14ac:dyDescent="0.25">
      <c r="A347" s="100"/>
      <c r="B347" s="100"/>
    </row>
    <row r="348" spans="1:2" x14ac:dyDescent="0.25">
      <c r="A348" s="100"/>
      <c r="B348" s="100"/>
    </row>
    <row r="349" spans="1:2" x14ac:dyDescent="0.25">
      <c r="A349" s="100"/>
      <c r="B349" s="100"/>
    </row>
    <row r="350" spans="1:2" x14ac:dyDescent="0.25">
      <c r="A350" s="100"/>
      <c r="B350" s="100"/>
    </row>
    <row r="351" spans="1:2" x14ac:dyDescent="0.25">
      <c r="A351" s="100"/>
      <c r="B351" s="100"/>
    </row>
    <row r="352" spans="1:2" x14ac:dyDescent="0.25">
      <c r="A352" s="100"/>
      <c r="B352" s="100"/>
    </row>
    <row r="353" spans="1:2" x14ac:dyDescent="0.25">
      <c r="A353" s="100"/>
      <c r="B353" s="100"/>
    </row>
    <row r="354" spans="1:2" x14ac:dyDescent="0.25">
      <c r="A354" s="100"/>
      <c r="B354" s="100"/>
    </row>
    <row r="355" spans="1:2" x14ac:dyDescent="0.25">
      <c r="A355" s="100"/>
      <c r="B355" s="100"/>
    </row>
    <row r="356" spans="1:2" x14ac:dyDescent="0.25">
      <c r="A356" s="100"/>
      <c r="B356" s="100"/>
    </row>
    <row r="357" spans="1:2" x14ac:dyDescent="0.25">
      <c r="A357" s="100"/>
      <c r="B357" s="100"/>
    </row>
    <row r="358" spans="1:2" x14ac:dyDescent="0.25">
      <c r="A358" s="100"/>
      <c r="B358" s="100"/>
    </row>
    <row r="359" spans="1:2" x14ac:dyDescent="0.25">
      <c r="A359" s="100"/>
      <c r="B359" s="100"/>
    </row>
    <row r="360" spans="1:2" x14ac:dyDescent="0.25">
      <c r="A360" s="100"/>
      <c r="B360" s="100"/>
    </row>
    <row r="361" spans="1:2" x14ac:dyDescent="0.25">
      <c r="A361" s="100"/>
      <c r="B361" s="100"/>
    </row>
    <row r="362" spans="1:2" x14ac:dyDescent="0.25">
      <c r="A362" s="100"/>
      <c r="B362" s="100"/>
    </row>
    <row r="363" spans="1:2" x14ac:dyDescent="0.25">
      <c r="A363" s="100"/>
      <c r="B363" s="100"/>
    </row>
    <row r="364" spans="1:2" x14ac:dyDescent="0.25">
      <c r="A364" s="100"/>
      <c r="B364" s="100"/>
    </row>
  </sheetData>
  <mergeCells count="176">
    <mergeCell ref="E10:K10"/>
    <mergeCell ref="B12:C12"/>
    <mergeCell ref="B13:C13"/>
    <mergeCell ref="H2:K2"/>
    <mergeCell ref="H3:K3"/>
    <mergeCell ref="H4:K4"/>
    <mergeCell ref="A7:K7"/>
    <mergeCell ref="A8:K8"/>
    <mergeCell ref="A9:K9"/>
    <mergeCell ref="B14:C14"/>
    <mergeCell ref="B15:C15"/>
    <mergeCell ref="B16:C16"/>
    <mergeCell ref="B17:C17"/>
    <mergeCell ref="B18:C18"/>
    <mergeCell ref="B19:C19"/>
    <mergeCell ref="A10:A11"/>
    <mergeCell ref="B10:C11"/>
    <mergeCell ref="D10:D11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75:C75"/>
    <mergeCell ref="B79:B80"/>
    <mergeCell ref="L80:M80"/>
    <mergeCell ref="N80:O80"/>
    <mergeCell ref="P80:Q80"/>
    <mergeCell ref="R80:S80"/>
    <mergeCell ref="B68:C68"/>
    <mergeCell ref="B69:C69"/>
    <mergeCell ref="B70:C70"/>
    <mergeCell ref="B71:C71"/>
    <mergeCell ref="B72:C72"/>
    <mergeCell ref="B73:C73"/>
    <mergeCell ref="AF80:AG80"/>
    <mergeCell ref="AH80:AI80"/>
    <mergeCell ref="AJ80:AK80"/>
    <mergeCell ref="AL80:AM80"/>
    <mergeCell ref="AN80:AO80"/>
    <mergeCell ref="AP80:AQ80"/>
    <mergeCell ref="T80:U80"/>
    <mergeCell ref="V80:W80"/>
    <mergeCell ref="X80:Y80"/>
    <mergeCell ref="Z80:AA80"/>
    <mergeCell ref="AB80:AC80"/>
    <mergeCell ref="AD80:AE80"/>
    <mergeCell ref="BD80:BE80"/>
    <mergeCell ref="BF80:BG80"/>
    <mergeCell ref="BH80:BI80"/>
    <mergeCell ref="BJ80:BK80"/>
    <mergeCell ref="BL80:BM80"/>
    <mergeCell ref="BN80:BO80"/>
    <mergeCell ref="AR80:AS80"/>
    <mergeCell ref="AT80:AU80"/>
    <mergeCell ref="AV80:AW80"/>
    <mergeCell ref="AX80:AY80"/>
    <mergeCell ref="AZ80:BA80"/>
    <mergeCell ref="BB80:BC80"/>
    <mergeCell ref="CB80:CC80"/>
    <mergeCell ref="CD80:CE80"/>
    <mergeCell ref="CF80:CG80"/>
    <mergeCell ref="CH80:CI80"/>
    <mergeCell ref="CJ80:CK80"/>
    <mergeCell ref="CL80:CM80"/>
    <mergeCell ref="BP80:BQ80"/>
    <mergeCell ref="BR80:BS80"/>
    <mergeCell ref="BT80:BU80"/>
    <mergeCell ref="BV80:BW80"/>
    <mergeCell ref="BX80:BY80"/>
    <mergeCell ref="BZ80:CA80"/>
    <mergeCell ref="CZ80:DA80"/>
    <mergeCell ref="DB80:DC80"/>
    <mergeCell ref="DD80:DE80"/>
    <mergeCell ref="DF80:DG80"/>
    <mergeCell ref="DH80:DI80"/>
    <mergeCell ref="DJ80:DK80"/>
    <mergeCell ref="CN80:CO80"/>
    <mergeCell ref="CP80:CQ80"/>
    <mergeCell ref="CR80:CS80"/>
    <mergeCell ref="CT80:CU80"/>
    <mergeCell ref="CV80:CW80"/>
    <mergeCell ref="CX80:CY80"/>
    <mergeCell ref="DX80:DY80"/>
    <mergeCell ref="DZ80:EA80"/>
    <mergeCell ref="EB80:EC80"/>
    <mergeCell ref="ED80:EE80"/>
    <mergeCell ref="EF80:EG80"/>
    <mergeCell ref="EH80:EI80"/>
    <mergeCell ref="DL80:DM80"/>
    <mergeCell ref="DN80:DO80"/>
    <mergeCell ref="DP80:DQ80"/>
    <mergeCell ref="DR80:DS80"/>
    <mergeCell ref="DT80:DU80"/>
    <mergeCell ref="DV80:DW80"/>
    <mergeCell ref="FP80:FQ80"/>
    <mergeCell ref="FR80:FS80"/>
    <mergeCell ref="EV80:EW80"/>
    <mergeCell ref="EX80:EY80"/>
    <mergeCell ref="EZ80:FA80"/>
    <mergeCell ref="FB80:FC80"/>
    <mergeCell ref="FD80:FE80"/>
    <mergeCell ref="FF80:FG80"/>
    <mergeCell ref="EJ80:EK80"/>
    <mergeCell ref="EL80:EM80"/>
    <mergeCell ref="EN80:EO80"/>
    <mergeCell ref="EP80:EQ80"/>
    <mergeCell ref="ER80:ES80"/>
    <mergeCell ref="ET80:EU80"/>
    <mergeCell ref="A89:C89"/>
    <mergeCell ref="I97:J97"/>
    <mergeCell ref="GR80:GS80"/>
    <mergeCell ref="GT80:GU80"/>
    <mergeCell ref="GV80:GW80"/>
    <mergeCell ref="GX80:GY80"/>
    <mergeCell ref="GZ80:HA80"/>
    <mergeCell ref="B81:C81"/>
    <mergeCell ref="GF80:GG80"/>
    <mergeCell ref="GH80:GI80"/>
    <mergeCell ref="GJ80:GK80"/>
    <mergeCell ref="GL80:GM80"/>
    <mergeCell ref="GN80:GO80"/>
    <mergeCell ref="GP80:GQ80"/>
    <mergeCell ref="FT80:FU80"/>
    <mergeCell ref="FV80:FW80"/>
    <mergeCell ref="FX80:FY80"/>
    <mergeCell ref="FZ80:GA80"/>
    <mergeCell ref="GB80:GC80"/>
    <mergeCell ref="GD80:GE80"/>
    <mergeCell ref="FH80:FI80"/>
    <mergeCell ref="FJ80:FK80"/>
    <mergeCell ref="FL80:FM80"/>
    <mergeCell ref="FN80:FO80"/>
  </mergeCells>
  <conditionalFormatting sqref="J67:K78">
    <cfRule type="expression" dxfId="95" priority="10">
      <formula>ROUND(J67,0)-J67&lt;&gt;0</formula>
    </cfRule>
  </conditionalFormatting>
  <conditionalFormatting sqref="J69">
    <cfRule type="expression" dxfId="94" priority="9">
      <formula>ROUND(J69,0)-J69&lt;&gt;0</formula>
    </cfRule>
  </conditionalFormatting>
  <conditionalFormatting sqref="J58:K64">
    <cfRule type="expression" dxfId="93" priority="8">
      <formula>ROUND(J58,0)-J58&lt;&gt;0</formula>
    </cfRule>
  </conditionalFormatting>
  <conditionalFormatting sqref="I45:K55">
    <cfRule type="expression" dxfId="92" priority="7">
      <formula>ROUND(I45,0)-I45&lt;&gt;0</formula>
    </cfRule>
  </conditionalFormatting>
  <conditionalFormatting sqref="H32:J38">
    <cfRule type="expression" dxfId="91" priority="6">
      <formula>ROUND(H32,0)-H32&lt;&gt;0</formula>
    </cfRule>
  </conditionalFormatting>
  <conditionalFormatting sqref="H15:K19 H23:K23 H21:K21">
    <cfRule type="expression" dxfId="90" priority="5">
      <formula>ROUND(H15,0)-H15&lt;&gt;0</formula>
    </cfRule>
  </conditionalFormatting>
  <conditionalFormatting sqref="H25:K26">
    <cfRule type="expression" dxfId="89" priority="4">
      <formula>ROUND(H25,0)-H25&lt;&gt;0</formula>
    </cfRule>
  </conditionalFormatting>
  <conditionalFormatting sqref="H28">
    <cfRule type="expression" dxfId="88" priority="3">
      <formula>ROUND(H28,0)-H28&lt;&gt;0</formula>
    </cfRule>
  </conditionalFormatting>
  <conditionalFormatting sqref="H22:K22">
    <cfRule type="expression" dxfId="87" priority="2">
      <formula>ROUND(H22,0)-H22&lt;&gt;0</formula>
    </cfRule>
  </conditionalFormatting>
  <conditionalFormatting sqref="H20:K20">
    <cfRule type="expression" dxfId="86" priority="1">
      <formula>ROUND(H20,0)-H20&lt;&gt;0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A365"/>
  <sheetViews>
    <sheetView zoomScale="30" zoomScaleNormal="30" workbookViewId="0">
      <selection activeCell="E20" sqref="E20"/>
    </sheetView>
  </sheetViews>
  <sheetFormatPr defaultRowHeight="15" x14ac:dyDescent="0.25"/>
  <cols>
    <col min="1" max="1" width="21.28515625" style="2" customWidth="1"/>
    <col min="2" max="2" width="48.85546875" style="2" customWidth="1"/>
    <col min="3" max="3" width="96.140625" style="2" customWidth="1"/>
    <col min="4" max="4" width="17.28515625" style="2" customWidth="1"/>
    <col min="5" max="5" width="50.5703125" style="2" customWidth="1"/>
    <col min="6" max="6" width="30.28515625" style="2" customWidth="1"/>
    <col min="7" max="7" width="42.85546875" style="2" customWidth="1"/>
    <col min="8" max="8" width="48.42578125" style="2" customWidth="1"/>
    <col min="9" max="9" width="30.28515625" style="2" customWidth="1"/>
    <col min="10" max="10" width="29.85546875" style="2" customWidth="1"/>
    <col min="11" max="11" width="30.28515625" style="2" customWidth="1"/>
    <col min="12" max="16" width="24.5703125" style="2" hidden="1" customWidth="1"/>
    <col min="17" max="17" width="37.42578125" style="2" hidden="1" customWidth="1"/>
    <col min="18" max="19" width="30.28515625" style="2" hidden="1" customWidth="1"/>
    <col min="20" max="20" width="31.7109375" style="2" hidden="1" customWidth="1"/>
    <col min="21" max="21" width="32.7109375" style="2" hidden="1" customWidth="1"/>
    <col min="22" max="16384" width="9.140625" style="2"/>
  </cols>
  <sheetData>
    <row r="1" spans="1:19" ht="23.2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23.25" x14ac:dyDescent="0.35">
      <c r="A2" s="1"/>
      <c r="B2" s="1"/>
      <c r="C2" s="1"/>
      <c r="D2" s="1"/>
      <c r="E2" s="1"/>
      <c r="F2" s="1"/>
      <c r="G2" s="1"/>
      <c r="H2" s="161" t="s">
        <v>15</v>
      </c>
      <c r="I2" s="161"/>
      <c r="J2" s="161"/>
      <c r="K2" s="161"/>
    </row>
    <row r="3" spans="1:19" ht="23.25" x14ac:dyDescent="0.35">
      <c r="A3" s="1"/>
      <c r="B3" s="1"/>
      <c r="C3" s="1"/>
      <c r="D3" s="1"/>
      <c r="E3" s="1"/>
      <c r="F3" s="1"/>
      <c r="G3" s="1"/>
      <c r="H3" s="161" t="s">
        <v>16</v>
      </c>
      <c r="I3" s="161"/>
      <c r="J3" s="161"/>
      <c r="K3" s="161"/>
    </row>
    <row r="4" spans="1:19" ht="23.25" x14ac:dyDescent="0.35">
      <c r="A4" s="1"/>
      <c r="B4" s="1"/>
      <c r="C4" s="1"/>
      <c r="D4" s="1"/>
      <c r="E4" s="1"/>
      <c r="F4" s="1"/>
      <c r="G4" s="1"/>
      <c r="H4" s="161" t="s">
        <v>17</v>
      </c>
      <c r="I4" s="161"/>
      <c r="J4" s="161"/>
      <c r="K4" s="161"/>
    </row>
    <row r="5" spans="1:19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9" ht="24" customHeight="1" x14ac:dyDescent="0.4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9" ht="53.25" x14ac:dyDescent="0.75">
      <c r="A7" s="162" t="s">
        <v>185</v>
      </c>
      <c r="B7" s="162"/>
      <c r="C7" s="162"/>
      <c r="D7" s="162"/>
      <c r="E7" s="163"/>
      <c r="F7" s="163"/>
      <c r="G7" s="163"/>
      <c r="H7" s="163"/>
      <c r="I7" s="163"/>
      <c r="J7" s="163"/>
      <c r="K7" s="163"/>
    </row>
    <row r="8" spans="1:19" ht="51.75" x14ac:dyDescent="0.65">
      <c r="A8" s="162" t="s">
        <v>13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</row>
    <row r="9" spans="1:19" ht="37.5" customHeight="1" x14ac:dyDescent="0.45">
      <c r="A9" s="164" t="s">
        <v>19</v>
      </c>
      <c r="B9" s="164"/>
      <c r="C9" s="164"/>
      <c r="D9" s="164"/>
      <c r="E9" s="165"/>
      <c r="F9" s="165"/>
      <c r="G9" s="165"/>
      <c r="H9" s="165"/>
      <c r="I9" s="165"/>
      <c r="J9" s="165"/>
      <c r="K9" s="165"/>
    </row>
    <row r="10" spans="1:19" s="4" customFormat="1" ht="32.25" customHeight="1" x14ac:dyDescent="0.2">
      <c r="A10" s="166" t="s">
        <v>20</v>
      </c>
      <c r="B10" s="168" t="s">
        <v>0</v>
      </c>
      <c r="C10" s="169"/>
      <c r="D10" s="172" t="s">
        <v>21</v>
      </c>
      <c r="E10" s="174" t="s">
        <v>22</v>
      </c>
      <c r="F10" s="175"/>
      <c r="G10" s="175"/>
      <c r="H10" s="175"/>
      <c r="I10" s="175"/>
      <c r="J10" s="176"/>
      <c r="K10" s="177"/>
    </row>
    <row r="11" spans="1:19" s="4" customFormat="1" ht="114.75" customHeight="1" x14ac:dyDescent="0.2">
      <c r="A11" s="167"/>
      <c r="B11" s="170"/>
      <c r="C11" s="171"/>
      <c r="D11" s="173"/>
      <c r="E11" s="5" t="s">
        <v>23</v>
      </c>
      <c r="F11" s="5" t="s">
        <v>24</v>
      </c>
      <c r="G11" s="106" t="s">
        <v>25</v>
      </c>
      <c r="H11" s="106" t="s">
        <v>1</v>
      </c>
      <c r="I11" s="106" t="s">
        <v>2</v>
      </c>
      <c r="J11" s="106" t="s">
        <v>3</v>
      </c>
      <c r="K11" s="106" t="s">
        <v>4</v>
      </c>
    </row>
    <row r="12" spans="1:19" s="4" customFormat="1" ht="25.5" hidden="1" customHeight="1" x14ac:dyDescent="0.4">
      <c r="A12" s="7">
        <v>1</v>
      </c>
      <c r="B12" s="178">
        <v>2</v>
      </c>
      <c r="C12" s="178"/>
      <c r="D12" s="8">
        <v>3</v>
      </c>
      <c r="E12" s="9">
        <v>4</v>
      </c>
      <c r="F12" s="9">
        <v>5</v>
      </c>
      <c r="G12" s="8">
        <v>6</v>
      </c>
      <c r="H12" s="8">
        <v>7</v>
      </c>
      <c r="I12" s="8">
        <v>8</v>
      </c>
      <c r="J12" s="8">
        <v>9</v>
      </c>
      <c r="K12" s="8">
        <v>10</v>
      </c>
    </row>
    <row r="13" spans="1:19" s="13" customFormat="1" ht="62.25" customHeight="1" x14ac:dyDescent="0.45">
      <c r="A13" s="10">
        <v>1</v>
      </c>
      <c r="B13" s="159" t="s">
        <v>26</v>
      </c>
      <c r="C13" s="160"/>
      <c r="D13" s="11" t="s">
        <v>27</v>
      </c>
      <c r="E13" s="12">
        <f t="shared" ref="E13:E21" si="0">G13-F13</f>
        <v>103141923</v>
      </c>
      <c r="F13" s="12"/>
      <c r="G13" s="12">
        <f>H13+I13+J13+K13</f>
        <v>103141923</v>
      </c>
      <c r="H13" s="12">
        <f>H14+H24+H27+H31</f>
        <v>93223248</v>
      </c>
      <c r="I13" s="12">
        <f>I14+I24+I27+I31</f>
        <v>3025916</v>
      </c>
      <c r="J13" s="12">
        <f>J14+J24+J27+J31</f>
        <v>6892759</v>
      </c>
      <c r="K13" s="12"/>
      <c r="Q13" s="14">
        <v>115099345</v>
      </c>
      <c r="R13" s="14">
        <f>E13-Q13</f>
        <v>-11957422</v>
      </c>
      <c r="S13" s="14">
        <f>R13/Q13*100</f>
        <v>-10.388783706805629</v>
      </c>
    </row>
    <row r="14" spans="1:19" s="13" customFormat="1" ht="65.25" customHeight="1" x14ac:dyDescent="0.45">
      <c r="A14" s="15" t="s">
        <v>28</v>
      </c>
      <c r="B14" s="147" t="s">
        <v>29</v>
      </c>
      <c r="C14" s="148"/>
      <c r="D14" s="16" t="s">
        <v>27</v>
      </c>
      <c r="E14" s="17">
        <f t="shared" si="0"/>
        <v>90835204</v>
      </c>
      <c r="F14" s="17"/>
      <c r="G14" s="17">
        <f t="shared" ref="G14:G25" si="1">H14+I14+J14+K14</f>
        <v>90835204</v>
      </c>
      <c r="H14" s="17">
        <f>SUM(H15:H23)</f>
        <v>82276691</v>
      </c>
      <c r="I14" s="17">
        <f>SUM(I15:I23)</f>
        <v>3025916</v>
      </c>
      <c r="J14" s="17">
        <f>SUM(J15:J23)</f>
        <v>5532597</v>
      </c>
      <c r="K14" s="17"/>
      <c r="Q14" s="14">
        <v>100736491</v>
      </c>
      <c r="R14" s="14">
        <f t="shared" ref="R14:R39" si="2">E14-Q14</f>
        <v>-9901287</v>
      </c>
      <c r="S14" s="14">
        <f t="shared" ref="S14:S25" si="3">R14/Q14*100</f>
        <v>-9.828898050459193</v>
      </c>
    </row>
    <row r="15" spans="1:19" s="13" customFormat="1" ht="63.75" customHeight="1" x14ac:dyDescent="0.45">
      <c r="A15" s="18" t="s">
        <v>30</v>
      </c>
      <c r="B15" s="145" t="s">
        <v>31</v>
      </c>
      <c r="C15" s="146"/>
      <c r="D15" s="19" t="s">
        <v>27</v>
      </c>
      <c r="E15" s="20">
        <f t="shared" si="0"/>
        <v>6722704</v>
      </c>
      <c r="F15" s="20"/>
      <c r="G15" s="21">
        <f>H15+I15+J15+K15</f>
        <v>6722704</v>
      </c>
      <c r="H15" s="20">
        <v>6243794</v>
      </c>
      <c r="I15" s="20"/>
      <c r="J15" s="20">
        <v>478910</v>
      </c>
      <c r="K15" s="20"/>
      <c r="Q15" s="22">
        <f>H15+H16+H17+H18+H20+H22</f>
        <v>81283792</v>
      </c>
      <c r="R15" s="22">
        <f t="shared" ref="R15:S15" si="4">I15+I16+I17+I18+I20+I22</f>
        <v>3025916</v>
      </c>
      <c r="S15" s="22">
        <f t="shared" si="4"/>
        <v>5503043</v>
      </c>
    </row>
    <row r="16" spans="1:19" s="13" customFormat="1" ht="61.5" customHeight="1" x14ac:dyDescent="0.45">
      <c r="A16" s="18" t="s">
        <v>32</v>
      </c>
      <c r="B16" s="145" t="s">
        <v>33</v>
      </c>
      <c r="C16" s="146"/>
      <c r="D16" s="19" t="s">
        <v>27</v>
      </c>
      <c r="E16" s="20">
        <f t="shared" si="0"/>
        <v>70535869</v>
      </c>
      <c r="F16" s="20"/>
      <c r="G16" s="21">
        <f>H16+I16+J16+K16</f>
        <v>70535869</v>
      </c>
      <c r="H16" s="20">
        <f>[5]Лист1!B5</f>
        <v>65906780</v>
      </c>
      <c r="I16" s="20">
        <f>[5]Лист1!B6</f>
        <v>3025916</v>
      </c>
      <c r="J16" s="20">
        <f>[5]Лист1!B7</f>
        <v>1603173</v>
      </c>
      <c r="K16" s="20"/>
      <c r="Q16" s="22">
        <v>77667258</v>
      </c>
      <c r="R16" s="14">
        <f>E16-Q16</f>
        <v>-7131389</v>
      </c>
      <c r="S16" s="14">
        <f t="shared" si="3"/>
        <v>-9.181976013624686</v>
      </c>
    </row>
    <row r="17" spans="1:19" s="13" customFormat="1" ht="59.25" customHeight="1" x14ac:dyDescent="0.45">
      <c r="A17" s="18" t="s">
        <v>34</v>
      </c>
      <c r="B17" s="155" t="s">
        <v>35</v>
      </c>
      <c r="C17" s="156"/>
      <c r="D17" s="19" t="s">
        <v>27</v>
      </c>
      <c r="E17" s="20">
        <f t="shared" si="0"/>
        <v>6460399</v>
      </c>
      <c r="F17" s="20"/>
      <c r="G17" s="21">
        <f t="shared" si="1"/>
        <v>6460399</v>
      </c>
      <c r="H17" s="20">
        <v>6460399</v>
      </c>
      <c r="I17" s="20"/>
      <c r="J17" s="20"/>
      <c r="K17" s="20"/>
      <c r="Q17" s="22">
        <v>7617051</v>
      </c>
      <c r="R17" s="14">
        <f>E17-Q17</f>
        <v>-1156652</v>
      </c>
      <c r="S17" s="14">
        <f t="shared" si="3"/>
        <v>-15.185036833808779</v>
      </c>
    </row>
    <row r="18" spans="1:19" s="13" customFormat="1" ht="59.25" customHeight="1" x14ac:dyDescent="0.45">
      <c r="A18" s="18" t="s">
        <v>36</v>
      </c>
      <c r="B18" s="145" t="s">
        <v>37</v>
      </c>
      <c r="C18" s="146"/>
      <c r="D18" s="19" t="s">
        <v>27</v>
      </c>
      <c r="E18" s="20">
        <f t="shared" si="0"/>
        <v>5408819</v>
      </c>
      <c r="F18" s="20"/>
      <c r="G18" s="21">
        <f t="shared" si="1"/>
        <v>5408819</v>
      </c>
      <c r="H18" s="20">
        <f>[5]Лист1!B18</f>
        <v>2672819</v>
      </c>
      <c r="I18" s="20"/>
      <c r="J18" s="20">
        <f>[5]Лист1!B20</f>
        <v>2736000</v>
      </c>
      <c r="K18" s="20"/>
      <c r="Q18" s="22">
        <v>5975081</v>
      </c>
      <c r="R18" s="14">
        <f t="shared" si="2"/>
        <v>-566262</v>
      </c>
      <c r="S18" s="14">
        <f t="shared" si="3"/>
        <v>-9.4770598088963141</v>
      </c>
    </row>
    <row r="19" spans="1:19" s="13" customFormat="1" ht="69" customHeight="1" x14ac:dyDescent="0.45">
      <c r="A19" s="18" t="s">
        <v>38</v>
      </c>
      <c r="B19" s="157" t="s">
        <v>39</v>
      </c>
      <c r="C19" s="158"/>
      <c r="D19" s="19" t="s">
        <v>27</v>
      </c>
      <c r="E19" s="20">
        <f t="shared" si="0"/>
        <v>29554</v>
      </c>
      <c r="F19" s="20"/>
      <c r="G19" s="21">
        <f t="shared" si="1"/>
        <v>29554</v>
      </c>
      <c r="H19" s="20"/>
      <c r="I19" s="20"/>
      <c r="J19" s="20">
        <v>29554</v>
      </c>
      <c r="K19" s="20"/>
      <c r="Q19" s="22">
        <v>179034</v>
      </c>
      <c r="R19" s="14">
        <f t="shared" si="2"/>
        <v>-149480</v>
      </c>
      <c r="S19" s="14">
        <f t="shared" si="3"/>
        <v>-83.492520973669798</v>
      </c>
    </row>
    <row r="20" spans="1:19" s="13" customFormat="1" ht="69" customHeight="1" x14ac:dyDescent="0.45">
      <c r="A20" s="18" t="s">
        <v>40</v>
      </c>
      <c r="B20" s="157" t="s">
        <v>164</v>
      </c>
      <c r="C20" s="158"/>
      <c r="D20" s="19" t="s">
        <v>27</v>
      </c>
      <c r="E20" s="20">
        <f t="shared" si="0"/>
        <v>602220</v>
      </c>
      <c r="F20" s="20"/>
      <c r="G20" s="21">
        <f t="shared" si="1"/>
        <v>602220</v>
      </c>
      <c r="H20" s="20"/>
      <c r="I20" s="20"/>
      <c r="J20" s="20">
        <v>602220</v>
      </c>
      <c r="K20" s="20"/>
      <c r="Q20" s="22">
        <v>644580</v>
      </c>
      <c r="R20" s="14">
        <f>E20-Q20</f>
        <v>-42360</v>
      </c>
      <c r="S20" s="14">
        <f>R20/Q20*100</f>
        <v>-6.5717211207297774</v>
      </c>
    </row>
    <row r="21" spans="1:19" s="13" customFormat="1" ht="85.5" customHeight="1" x14ac:dyDescent="0.45">
      <c r="A21" s="18" t="s">
        <v>42</v>
      </c>
      <c r="B21" s="157" t="s">
        <v>43</v>
      </c>
      <c r="C21" s="158"/>
      <c r="D21" s="19" t="s">
        <v>27</v>
      </c>
      <c r="E21" s="20">
        <f t="shared" si="0"/>
        <v>227539</v>
      </c>
      <c r="F21" s="20"/>
      <c r="G21" s="21">
        <f>H21+I21+J21+K21</f>
        <v>227539</v>
      </c>
      <c r="H21" s="20">
        <v>227539</v>
      </c>
      <c r="I21" s="20"/>
      <c r="J21" s="20"/>
      <c r="K21" s="20"/>
      <c r="Q21" s="22">
        <v>299447</v>
      </c>
      <c r="R21" s="14">
        <f t="shared" si="2"/>
        <v>-71908</v>
      </c>
      <c r="S21" s="14">
        <f t="shared" si="3"/>
        <v>-24.013598399716813</v>
      </c>
    </row>
    <row r="22" spans="1:19" s="13" customFormat="1" ht="70.5" customHeight="1" x14ac:dyDescent="0.45">
      <c r="A22" s="18" t="s">
        <v>44</v>
      </c>
      <c r="B22" s="157" t="s">
        <v>45</v>
      </c>
      <c r="C22" s="158"/>
      <c r="D22" s="19" t="s">
        <v>27</v>
      </c>
      <c r="E22" s="20">
        <f>G22-F22</f>
        <v>82740</v>
      </c>
      <c r="F22" s="20"/>
      <c r="G22" s="21">
        <f>H22+I22+J22+K22</f>
        <v>82740</v>
      </c>
      <c r="H22" s="20"/>
      <c r="I22" s="20"/>
      <c r="J22" s="20">
        <v>82740</v>
      </c>
      <c r="K22" s="20"/>
      <c r="Q22" s="22">
        <v>73740</v>
      </c>
      <c r="R22" s="14">
        <f>E22-Q22</f>
        <v>9000</v>
      </c>
      <c r="S22" s="14">
        <f>R22/Q22*100</f>
        <v>12.205044751830757</v>
      </c>
    </row>
    <row r="23" spans="1:19" s="13" customFormat="1" ht="63.75" customHeight="1" x14ac:dyDescent="0.45">
      <c r="A23" s="18" t="s">
        <v>46</v>
      </c>
      <c r="B23" s="157" t="s">
        <v>47</v>
      </c>
      <c r="C23" s="158"/>
      <c r="D23" s="19" t="s">
        <v>27</v>
      </c>
      <c r="E23" s="20">
        <f>G23-F23</f>
        <v>765360</v>
      </c>
      <c r="F23" s="20"/>
      <c r="G23" s="21">
        <f>H23+I23+J23+K23</f>
        <v>765360</v>
      </c>
      <c r="H23" s="20">
        <v>765360</v>
      </c>
      <c r="I23" s="20"/>
      <c r="J23" s="20"/>
      <c r="K23" s="20"/>
      <c r="Q23" s="22">
        <v>829680</v>
      </c>
      <c r="R23" s="14">
        <f t="shared" si="2"/>
        <v>-64320</v>
      </c>
      <c r="S23" s="14">
        <f>R23/Q23*100</f>
        <v>-7.7523864622505059</v>
      </c>
    </row>
    <row r="24" spans="1:19" s="13" customFormat="1" ht="62.25" customHeight="1" x14ac:dyDescent="0.45">
      <c r="A24" s="15" t="s">
        <v>48</v>
      </c>
      <c r="B24" s="147" t="s">
        <v>49</v>
      </c>
      <c r="C24" s="148"/>
      <c r="D24" s="16" t="s">
        <v>27</v>
      </c>
      <c r="E24" s="25">
        <f>E25+E26</f>
        <v>2851023</v>
      </c>
      <c r="F24" s="25"/>
      <c r="G24" s="17">
        <f t="shared" si="1"/>
        <v>2851023</v>
      </c>
      <c r="H24" s="17">
        <f>H25+H26</f>
        <v>2851023</v>
      </c>
      <c r="I24" s="17"/>
      <c r="J24" s="17"/>
      <c r="K24" s="17"/>
      <c r="Q24" s="14">
        <v>3335910</v>
      </c>
      <c r="R24" s="14">
        <f t="shared" si="2"/>
        <v>-484887</v>
      </c>
      <c r="S24" s="14">
        <f t="shared" si="3"/>
        <v>-14.535374155777584</v>
      </c>
    </row>
    <row r="25" spans="1:19" s="13" customFormat="1" ht="56.25" customHeight="1" x14ac:dyDescent="0.45">
      <c r="A25" s="18" t="s">
        <v>50</v>
      </c>
      <c r="B25" s="145" t="s">
        <v>51</v>
      </c>
      <c r="C25" s="146"/>
      <c r="D25" s="19" t="s">
        <v>27</v>
      </c>
      <c r="E25" s="20">
        <f>G25-F25</f>
        <v>2851023</v>
      </c>
      <c r="F25" s="20"/>
      <c r="G25" s="21">
        <f t="shared" si="1"/>
        <v>2851023</v>
      </c>
      <c r="H25" s="20">
        <v>2851023</v>
      </c>
      <c r="I25" s="20"/>
      <c r="J25" s="20"/>
      <c r="K25" s="20"/>
      <c r="Q25" s="22">
        <v>3335910</v>
      </c>
      <c r="R25" s="14">
        <f t="shared" si="2"/>
        <v>-484887</v>
      </c>
      <c r="S25" s="14">
        <f t="shared" si="3"/>
        <v>-14.535374155777584</v>
      </c>
    </row>
    <row r="26" spans="1:19" s="13" customFormat="1" ht="62.25" customHeight="1" x14ac:dyDescent="0.45">
      <c r="A26" s="18" t="s">
        <v>52</v>
      </c>
      <c r="B26" s="145" t="s">
        <v>53</v>
      </c>
      <c r="C26" s="146"/>
      <c r="D26" s="19" t="s">
        <v>27</v>
      </c>
      <c r="E26" s="20"/>
      <c r="F26" s="20"/>
      <c r="G26" s="21"/>
      <c r="H26" s="20"/>
      <c r="I26" s="20"/>
      <c r="J26" s="20"/>
      <c r="K26" s="20"/>
      <c r="Q26" s="14"/>
      <c r="R26" s="14">
        <f t="shared" si="2"/>
        <v>0</v>
      </c>
    </row>
    <row r="27" spans="1:19" s="13" customFormat="1" ht="78.75" customHeight="1" x14ac:dyDescent="0.45">
      <c r="A27" s="15" t="s">
        <v>54</v>
      </c>
      <c r="B27" s="147" t="s">
        <v>55</v>
      </c>
      <c r="C27" s="148"/>
      <c r="D27" s="16" t="s">
        <v>27</v>
      </c>
      <c r="E27" s="25">
        <f>E28+E29+E30</f>
        <v>3424107</v>
      </c>
      <c r="F27" s="25"/>
      <c r="G27" s="17">
        <f>G28+G29+G30</f>
        <v>3424107</v>
      </c>
      <c r="H27" s="17">
        <f>H28+H29+H30</f>
        <v>3424107</v>
      </c>
      <c r="I27" s="17"/>
      <c r="J27" s="17"/>
      <c r="K27" s="17"/>
      <c r="Q27" s="14">
        <v>3784724</v>
      </c>
      <c r="R27" s="14">
        <f t="shared" si="2"/>
        <v>-360617</v>
      </c>
      <c r="S27" s="14">
        <f t="shared" ref="S27:S37" si="5">R27/Q27*100</f>
        <v>-9.5282245151826128</v>
      </c>
    </row>
    <row r="28" spans="1:19" s="13" customFormat="1" ht="87.75" customHeight="1" x14ac:dyDescent="0.45">
      <c r="A28" s="18" t="s">
        <v>56</v>
      </c>
      <c r="B28" s="145" t="s">
        <v>165</v>
      </c>
      <c r="C28" s="146"/>
      <c r="D28" s="19" t="s">
        <v>27</v>
      </c>
      <c r="E28" s="20">
        <f>G28-F28</f>
        <v>3424107</v>
      </c>
      <c r="F28" s="20"/>
      <c r="G28" s="21">
        <f>H28+I28+J28+K28</f>
        <v>3424107</v>
      </c>
      <c r="H28" s="20">
        <f>[5]Лист1!B31</f>
        <v>3424107</v>
      </c>
      <c r="I28" s="20"/>
      <c r="J28" s="20"/>
      <c r="K28" s="20"/>
      <c r="Q28" s="22">
        <v>3784724</v>
      </c>
      <c r="R28" s="14">
        <f t="shared" si="2"/>
        <v>-360617</v>
      </c>
      <c r="S28" s="14">
        <f t="shared" si="5"/>
        <v>-9.5282245151826128</v>
      </c>
    </row>
    <row r="29" spans="1:19" s="13" customFormat="1" ht="46.5" hidden="1" customHeight="1" x14ac:dyDescent="0.45">
      <c r="A29" s="18" t="s">
        <v>58</v>
      </c>
      <c r="B29" s="145" t="s">
        <v>59</v>
      </c>
      <c r="C29" s="146"/>
      <c r="D29" s="19" t="s">
        <v>27</v>
      </c>
      <c r="E29" s="20">
        <f>G29-F29</f>
        <v>0</v>
      </c>
      <c r="F29" s="20"/>
      <c r="G29" s="21">
        <f>H29+I29+J29+K29</f>
        <v>0</v>
      </c>
      <c r="H29" s="20"/>
      <c r="I29" s="20"/>
      <c r="J29" s="20"/>
      <c r="K29" s="20"/>
      <c r="Q29" s="14">
        <v>0</v>
      </c>
      <c r="R29" s="14">
        <f t="shared" si="2"/>
        <v>0</v>
      </c>
      <c r="S29" s="14" t="e">
        <f t="shared" si="5"/>
        <v>#DIV/0!</v>
      </c>
    </row>
    <row r="30" spans="1:19" s="13" customFormat="1" ht="61.5" hidden="1" customHeight="1" x14ac:dyDescent="0.45">
      <c r="A30" s="18" t="s">
        <v>60</v>
      </c>
      <c r="B30" s="145" t="s">
        <v>61</v>
      </c>
      <c r="C30" s="146"/>
      <c r="D30" s="19" t="s">
        <v>27</v>
      </c>
      <c r="E30" s="20">
        <f>G30-F30</f>
        <v>0</v>
      </c>
      <c r="F30" s="20"/>
      <c r="G30" s="21">
        <f>H30+I30+J30+K30</f>
        <v>0</v>
      </c>
      <c r="H30" s="20"/>
      <c r="I30" s="20"/>
      <c r="J30" s="20"/>
      <c r="K30" s="20"/>
      <c r="Q30" s="14">
        <v>0</v>
      </c>
      <c r="R30" s="14">
        <f t="shared" si="2"/>
        <v>0</v>
      </c>
      <c r="S30" s="14" t="e">
        <f t="shared" si="5"/>
        <v>#DIV/0!</v>
      </c>
    </row>
    <row r="31" spans="1:19" s="13" customFormat="1" ht="65.25" customHeight="1" x14ac:dyDescent="0.45">
      <c r="A31" s="15" t="s">
        <v>62</v>
      </c>
      <c r="B31" s="147" t="s">
        <v>63</v>
      </c>
      <c r="C31" s="148"/>
      <c r="D31" s="16" t="s">
        <v>27</v>
      </c>
      <c r="E31" s="25">
        <f>SUM(E32:E37)</f>
        <v>5917877</v>
      </c>
      <c r="F31" s="25"/>
      <c r="G31" s="25">
        <f>SUM(G32:G37)</f>
        <v>5917877</v>
      </c>
      <c r="H31" s="25">
        <f>SUM(H32:H38)</f>
        <v>4671427</v>
      </c>
      <c r="I31" s="25"/>
      <c r="J31" s="25">
        <f>SUM(J32:J38)</f>
        <v>1360162</v>
      </c>
      <c r="K31" s="25"/>
      <c r="Q31" s="14">
        <v>7091724</v>
      </c>
      <c r="R31" s="14">
        <f t="shared" si="2"/>
        <v>-1173847</v>
      </c>
      <c r="S31" s="14">
        <f t="shared" si="5"/>
        <v>-16.552350317073817</v>
      </c>
    </row>
    <row r="32" spans="1:19" s="13" customFormat="1" ht="51.75" customHeight="1" x14ac:dyDescent="0.45">
      <c r="A32" s="18" t="s">
        <v>64</v>
      </c>
      <c r="B32" s="145" t="s">
        <v>65</v>
      </c>
      <c r="C32" s="146"/>
      <c r="D32" s="19" t="s">
        <v>27</v>
      </c>
      <c r="E32" s="20">
        <f>G32-F32</f>
        <v>987034</v>
      </c>
      <c r="F32" s="20"/>
      <c r="G32" s="21">
        <f>H32+I32+J32+K32</f>
        <v>987034</v>
      </c>
      <c r="H32" s="20"/>
      <c r="I32" s="20"/>
      <c r="J32" s="20">
        <f>[5]Лист1!B37</f>
        <v>987034</v>
      </c>
      <c r="K32" s="20"/>
      <c r="Q32" s="22">
        <v>1149528</v>
      </c>
      <c r="R32" s="14">
        <f t="shared" si="2"/>
        <v>-162494</v>
      </c>
      <c r="S32" s="14">
        <f t="shared" si="5"/>
        <v>-14.135714832522567</v>
      </c>
    </row>
    <row r="33" spans="1:21" s="13" customFormat="1" ht="59.25" customHeight="1" x14ac:dyDescent="0.45">
      <c r="A33" s="18" t="s">
        <v>66</v>
      </c>
      <c r="B33" s="155" t="s">
        <v>67</v>
      </c>
      <c r="C33" s="156"/>
      <c r="D33" s="19" t="s">
        <v>27</v>
      </c>
      <c r="E33" s="20">
        <f>G33-F33</f>
        <v>0</v>
      </c>
      <c r="F33" s="20"/>
      <c r="G33" s="21">
        <f t="shared" ref="G33:G74" si="6">H33+I33+J33+K33</f>
        <v>0</v>
      </c>
      <c r="H33" s="20"/>
      <c r="I33" s="20"/>
      <c r="J33" s="20"/>
      <c r="K33" s="20"/>
      <c r="Q33" s="14">
        <v>0</v>
      </c>
      <c r="R33" s="14">
        <f t="shared" si="2"/>
        <v>0</v>
      </c>
      <c r="S33" s="14" t="e">
        <f t="shared" si="5"/>
        <v>#DIV/0!</v>
      </c>
    </row>
    <row r="34" spans="1:21" s="13" customFormat="1" ht="51.75" customHeight="1" x14ac:dyDescent="0.45">
      <c r="A34" s="18" t="s">
        <v>68</v>
      </c>
      <c r="B34" s="145" t="s">
        <v>69</v>
      </c>
      <c r="C34" s="146"/>
      <c r="D34" s="19" t="s">
        <v>27</v>
      </c>
      <c r="E34" s="20"/>
      <c r="F34" s="20"/>
      <c r="G34" s="21"/>
      <c r="H34" s="20"/>
      <c r="I34" s="20"/>
      <c r="J34" s="20"/>
      <c r="K34" s="20"/>
      <c r="Q34" s="14"/>
      <c r="R34" s="14">
        <f t="shared" si="2"/>
        <v>0</v>
      </c>
      <c r="S34" s="14" t="e">
        <f t="shared" si="5"/>
        <v>#DIV/0!</v>
      </c>
    </row>
    <row r="35" spans="1:21" s="13" customFormat="1" ht="51.75" customHeight="1" x14ac:dyDescent="0.45">
      <c r="A35" s="18" t="s">
        <v>70</v>
      </c>
      <c r="B35" s="145" t="s">
        <v>71</v>
      </c>
      <c r="C35" s="146"/>
      <c r="D35" s="19" t="s">
        <v>27</v>
      </c>
      <c r="E35" s="20">
        <f t="shared" ref="E35:E40" si="7">G35-F35</f>
        <v>4671427</v>
      </c>
      <c r="F35" s="20"/>
      <c r="G35" s="21">
        <f>H35+I35+J35+K35</f>
        <v>4671427</v>
      </c>
      <c r="H35" s="20">
        <v>4671427</v>
      </c>
      <c r="I35" s="20"/>
      <c r="J35" s="20"/>
      <c r="K35" s="20"/>
      <c r="Q35" s="22">
        <v>5657892</v>
      </c>
      <c r="R35" s="14">
        <f t="shared" si="2"/>
        <v>-986465</v>
      </c>
      <c r="S35" s="14">
        <f t="shared" si="5"/>
        <v>-17.435203782610202</v>
      </c>
    </row>
    <row r="36" spans="1:21" s="13" customFormat="1" ht="45" customHeight="1" x14ac:dyDescent="0.45">
      <c r="A36" s="18" t="s">
        <v>72</v>
      </c>
      <c r="B36" s="145" t="s">
        <v>73</v>
      </c>
      <c r="C36" s="146"/>
      <c r="D36" s="19" t="s">
        <v>27</v>
      </c>
      <c r="E36" s="20">
        <f t="shared" si="7"/>
        <v>259416</v>
      </c>
      <c r="F36" s="20"/>
      <c r="G36" s="21">
        <f t="shared" si="6"/>
        <v>259416</v>
      </c>
      <c r="H36" s="20"/>
      <c r="I36" s="20"/>
      <c r="J36" s="20">
        <v>259416</v>
      </c>
      <c r="K36" s="20"/>
      <c r="Q36" s="22">
        <v>284304</v>
      </c>
      <c r="R36" s="14">
        <f t="shared" si="2"/>
        <v>-24888</v>
      </c>
      <c r="S36" s="14">
        <f t="shared" si="5"/>
        <v>-8.7540097923349656</v>
      </c>
      <c r="T36" s="14"/>
      <c r="U36" s="14"/>
    </row>
    <row r="37" spans="1:21" s="13" customFormat="1" ht="66" customHeight="1" x14ac:dyDescent="0.45">
      <c r="A37" s="18" t="s">
        <v>74</v>
      </c>
      <c r="B37" s="145" t="s">
        <v>75</v>
      </c>
      <c r="C37" s="146"/>
      <c r="D37" s="19" t="s">
        <v>27</v>
      </c>
      <c r="E37" s="20">
        <f t="shared" si="7"/>
        <v>0</v>
      </c>
      <c r="F37" s="20"/>
      <c r="G37" s="21">
        <f t="shared" si="6"/>
        <v>0</v>
      </c>
      <c r="H37" s="20"/>
      <c r="I37" s="20"/>
      <c r="J37" s="20">
        <v>0</v>
      </c>
      <c r="K37" s="20"/>
      <c r="Q37" s="14">
        <v>0</v>
      </c>
      <c r="R37" s="14">
        <f t="shared" si="2"/>
        <v>0</v>
      </c>
      <c r="S37" s="14" t="e">
        <f t="shared" si="5"/>
        <v>#DIV/0!</v>
      </c>
    </row>
    <row r="38" spans="1:21" s="13" customFormat="1" ht="66" customHeight="1" x14ac:dyDescent="0.45">
      <c r="A38" s="18" t="s">
        <v>166</v>
      </c>
      <c r="B38" s="145" t="s">
        <v>167</v>
      </c>
      <c r="C38" s="146"/>
      <c r="D38" s="19" t="s">
        <v>27</v>
      </c>
      <c r="E38" s="20">
        <f t="shared" si="7"/>
        <v>113712</v>
      </c>
      <c r="F38" s="20"/>
      <c r="G38" s="21">
        <f>H38+I38+J38+K38</f>
        <v>113712</v>
      </c>
      <c r="H38" s="20"/>
      <c r="I38" s="20"/>
      <c r="J38" s="20">
        <v>113712</v>
      </c>
      <c r="K38" s="20"/>
      <c r="Q38" s="22">
        <v>150496</v>
      </c>
      <c r="R38" s="14">
        <f t="shared" si="2"/>
        <v>-36784</v>
      </c>
      <c r="S38" s="14"/>
    </row>
    <row r="39" spans="1:21" s="13" customFormat="1" ht="32.25" customHeight="1" x14ac:dyDescent="0.5">
      <c r="A39" s="10" t="s">
        <v>76</v>
      </c>
      <c r="B39" s="151" t="s">
        <v>77</v>
      </c>
      <c r="C39" s="152"/>
      <c r="D39" s="11" t="s">
        <v>27</v>
      </c>
      <c r="E39" s="26">
        <f t="shared" si="7"/>
        <v>97252852</v>
      </c>
      <c r="F39" s="27">
        <f>F40+F66+F73+F75</f>
        <v>0</v>
      </c>
      <c r="G39" s="12">
        <f>H39+I39+J39+K39</f>
        <v>97252852</v>
      </c>
      <c r="H39" s="12">
        <f>H40+H66+H73+H75</f>
        <v>0</v>
      </c>
      <c r="I39" s="12">
        <f>I40+I66+I73+I75</f>
        <v>14745</v>
      </c>
      <c r="J39" s="12">
        <f>J40+J66+J73+J75</f>
        <v>33746458</v>
      </c>
      <c r="K39" s="12">
        <f>K40+K66+K73+K75</f>
        <v>63491649</v>
      </c>
      <c r="Q39" s="94">
        <v>105012500</v>
      </c>
      <c r="R39" s="14">
        <f t="shared" si="2"/>
        <v>-7759648</v>
      </c>
    </row>
    <row r="40" spans="1:21" s="13" customFormat="1" ht="32.25" customHeight="1" x14ac:dyDescent="0.2">
      <c r="A40" s="15" t="s">
        <v>5</v>
      </c>
      <c r="B40" s="153" t="s">
        <v>78</v>
      </c>
      <c r="C40" s="154"/>
      <c r="D40" s="28" t="s">
        <v>27</v>
      </c>
      <c r="E40" s="25">
        <f t="shared" si="7"/>
        <v>92365540</v>
      </c>
      <c r="F40" s="29">
        <f>F41+F43+F65</f>
        <v>0</v>
      </c>
      <c r="G40" s="17">
        <f>H40+I40+J40+K40</f>
        <v>92365540</v>
      </c>
      <c r="H40" s="17">
        <f>H41+H43+H65</f>
        <v>0</v>
      </c>
      <c r="I40" s="17">
        <f>I41+I43+I65</f>
        <v>14745</v>
      </c>
      <c r="J40" s="17">
        <f>J41+J43+J65</f>
        <v>28956361</v>
      </c>
      <c r="K40" s="17">
        <f>K41+K43+K65</f>
        <v>63394434</v>
      </c>
      <c r="L40" s="30">
        <v>85351857</v>
      </c>
      <c r="M40" s="30">
        <v>0</v>
      </c>
      <c r="N40" s="30">
        <v>11309</v>
      </c>
      <c r="O40" s="30">
        <v>22915747</v>
      </c>
      <c r="P40" s="30">
        <v>62424801</v>
      </c>
      <c r="Q40" s="17">
        <v>79875859</v>
      </c>
      <c r="R40" s="17">
        <v>0</v>
      </c>
      <c r="S40" s="17">
        <v>24632</v>
      </c>
      <c r="T40" s="17">
        <v>20533656</v>
      </c>
      <c r="U40" s="17">
        <v>59317571</v>
      </c>
    </row>
    <row r="41" spans="1:21" s="13" customFormat="1" ht="59.25" customHeight="1" x14ac:dyDescent="0.2">
      <c r="A41" s="15" t="s">
        <v>79</v>
      </c>
      <c r="B41" s="147" t="s">
        <v>80</v>
      </c>
      <c r="C41" s="148"/>
      <c r="D41" s="31" t="s">
        <v>27</v>
      </c>
      <c r="E41" s="32"/>
      <c r="F41" s="33"/>
      <c r="G41" s="34"/>
      <c r="H41" s="33"/>
      <c r="I41" s="33"/>
      <c r="J41" s="32"/>
      <c r="K41" s="32"/>
      <c r="L41" s="30">
        <f>G40+G75-L40</f>
        <v>7328712</v>
      </c>
      <c r="M41" s="30">
        <f>H40+H75-M40</f>
        <v>0</v>
      </c>
      <c r="N41" s="30">
        <f>I40+I75-N40</f>
        <v>3436</v>
      </c>
      <c r="O41" s="30">
        <f>J40+J75-O40</f>
        <v>6258428</v>
      </c>
      <c r="P41" s="30">
        <f>K40+K75-P40</f>
        <v>1066848</v>
      </c>
      <c r="Q41" s="17">
        <f>G40+G75-Q40</f>
        <v>12804710</v>
      </c>
      <c r="R41" s="17">
        <f>H40+H75-R40</f>
        <v>0</v>
      </c>
      <c r="S41" s="17">
        <f>I40+I75-S40</f>
        <v>-9887</v>
      </c>
      <c r="T41" s="17">
        <f>J40+J75-T40</f>
        <v>8640519</v>
      </c>
      <c r="U41" s="17">
        <f>K40+K75-U40</f>
        <v>4174078</v>
      </c>
    </row>
    <row r="42" spans="1:21" s="35" customFormat="1" ht="39" customHeight="1" x14ac:dyDescent="0.3">
      <c r="A42" s="18" t="s">
        <v>81</v>
      </c>
      <c r="B42" s="145" t="s">
        <v>82</v>
      </c>
      <c r="C42" s="146"/>
      <c r="D42" s="19" t="s">
        <v>27</v>
      </c>
      <c r="E42" s="32"/>
      <c r="F42" s="33"/>
      <c r="G42" s="34"/>
      <c r="H42" s="33"/>
      <c r="I42" s="33"/>
      <c r="J42" s="32"/>
      <c r="K42" s="32"/>
      <c r="L42" s="30"/>
      <c r="M42" s="30"/>
      <c r="N42" s="30"/>
      <c r="O42" s="30"/>
      <c r="P42" s="30"/>
    </row>
    <row r="43" spans="1:21" s="13" customFormat="1" ht="67.5" customHeight="1" x14ac:dyDescent="0.5">
      <c r="A43" s="15" t="s">
        <v>83</v>
      </c>
      <c r="B43" s="147" t="s">
        <v>84</v>
      </c>
      <c r="C43" s="148"/>
      <c r="D43" s="29" t="s">
        <v>27</v>
      </c>
      <c r="E43" s="17">
        <f t="shared" ref="E43:E66" si="8">G43-F43</f>
        <v>92365540</v>
      </c>
      <c r="F43" s="17">
        <f>F44+F57+F63+F64</f>
        <v>0</v>
      </c>
      <c r="G43" s="17">
        <f>H43+I43+J43+K43</f>
        <v>92365540</v>
      </c>
      <c r="H43" s="17">
        <f>H44+H57+H63+H64</f>
        <v>0</v>
      </c>
      <c r="I43" s="17">
        <f>I44+I57+I63+I64</f>
        <v>14745</v>
      </c>
      <c r="J43" s="17">
        <f>J44+J57+J63+J64</f>
        <v>28956361</v>
      </c>
      <c r="K43" s="17">
        <f>K44+K57+K63+K64</f>
        <v>63394434</v>
      </c>
      <c r="Q43" s="94">
        <v>99363336</v>
      </c>
      <c r="R43" s="36">
        <f>E43-Q43</f>
        <v>-6997796</v>
      </c>
      <c r="S43" s="14">
        <f t="shared" ref="S43:S55" si="9">R43/Q43*100</f>
        <v>-7.042633914787241</v>
      </c>
    </row>
    <row r="44" spans="1:21" s="13" customFormat="1" ht="91.5" customHeight="1" x14ac:dyDescent="0.5">
      <c r="A44" s="15" t="s">
        <v>6</v>
      </c>
      <c r="B44" s="147" t="s">
        <v>85</v>
      </c>
      <c r="C44" s="148"/>
      <c r="D44" s="16" t="s">
        <v>27</v>
      </c>
      <c r="E44" s="25">
        <f>G44-F44</f>
        <v>89701340</v>
      </c>
      <c r="F44" s="29">
        <f>F45+F47+F50+F51+F52</f>
        <v>0</v>
      </c>
      <c r="G44" s="17">
        <f>H44+I44+J44+K44</f>
        <v>89701340</v>
      </c>
      <c r="H44" s="17">
        <f>SUM(H45:H56)</f>
        <v>0</v>
      </c>
      <c r="I44" s="17">
        <f>SUM(I45:I56)</f>
        <v>14745</v>
      </c>
      <c r="J44" s="17">
        <f>SUM(J45:J56)</f>
        <v>26298071</v>
      </c>
      <c r="K44" s="17">
        <f>SUM(K45:K56)</f>
        <v>63388524</v>
      </c>
      <c r="Q44" s="94">
        <v>96983080</v>
      </c>
      <c r="R44" s="36">
        <f>E44-Q44</f>
        <v>-7281740</v>
      </c>
      <c r="S44" s="14">
        <f t="shared" si="9"/>
        <v>-7.5082581415232426</v>
      </c>
    </row>
    <row r="45" spans="1:21" s="13" customFormat="1" ht="52.5" customHeight="1" x14ac:dyDescent="0.5">
      <c r="A45" s="18" t="s">
        <v>86</v>
      </c>
      <c r="B45" s="145" t="s">
        <v>87</v>
      </c>
      <c r="C45" s="146"/>
      <c r="D45" s="19" t="s">
        <v>27</v>
      </c>
      <c r="E45" s="20">
        <f t="shared" si="8"/>
        <v>11802776</v>
      </c>
      <c r="F45" s="20"/>
      <c r="G45" s="21">
        <f t="shared" si="6"/>
        <v>11802776</v>
      </c>
      <c r="H45" s="20"/>
      <c r="I45" s="20"/>
      <c r="J45" s="20">
        <v>2185070</v>
      </c>
      <c r="K45" s="20">
        <v>9617706</v>
      </c>
      <c r="Q45" s="105">
        <v>12814224</v>
      </c>
      <c r="R45" s="94">
        <f t="shared" ref="R45:R55" si="10">E45-Q45</f>
        <v>-1011448</v>
      </c>
      <c r="S45" s="14">
        <f t="shared" si="9"/>
        <v>-7.8931662190390925</v>
      </c>
    </row>
    <row r="46" spans="1:21" s="13" customFormat="1" ht="52.5" customHeight="1" x14ac:dyDescent="0.5">
      <c r="A46" s="18" t="s">
        <v>88</v>
      </c>
      <c r="B46" s="145" t="s">
        <v>89</v>
      </c>
      <c r="C46" s="146"/>
      <c r="D46" s="19" t="s">
        <v>27</v>
      </c>
      <c r="E46" s="20">
        <f t="shared" si="8"/>
        <v>897569</v>
      </c>
      <c r="F46" s="20"/>
      <c r="G46" s="21">
        <f>H46+I46+J46+K46</f>
        <v>897569</v>
      </c>
      <c r="H46" s="20"/>
      <c r="I46" s="20"/>
      <c r="J46" s="20">
        <v>182751</v>
      </c>
      <c r="K46" s="20">
        <v>714818</v>
      </c>
      <c r="Q46" s="113">
        <v>893964</v>
      </c>
      <c r="R46" s="36">
        <f>E46-Q46</f>
        <v>3605</v>
      </c>
      <c r="S46" s="14">
        <f t="shared" si="9"/>
        <v>0.4032600865359231</v>
      </c>
    </row>
    <row r="47" spans="1:21" s="13" customFormat="1" ht="58.5" customHeight="1" x14ac:dyDescent="0.5">
      <c r="A47" s="18" t="s">
        <v>90</v>
      </c>
      <c r="B47" s="145" t="s">
        <v>91</v>
      </c>
      <c r="C47" s="146"/>
      <c r="D47" s="19" t="s">
        <v>27</v>
      </c>
      <c r="E47" s="20">
        <f t="shared" si="8"/>
        <v>56490044</v>
      </c>
      <c r="F47" s="20"/>
      <c r="G47" s="21">
        <f t="shared" si="6"/>
        <v>56490044</v>
      </c>
      <c r="H47" s="20"/>
      <c r="I47" s="20">
        <v>14745</v>
      </c>
      <c r="J47" s="20">
        <v>18807577</v>
      </c>
      <c r="K47" s="20">
        <v>37667722</v>
      </c>
      <c r="Q47" s="105">
        <v>62660117</v>
      </c>
      <c r="R47" s="94">
        <f t="shared" si="10"/>
        <v>-6170073</v>
      </c>
      <c r="S47" s="14">
        <f t="shared" si="9"/>
        <v>-9.8468903273832069</v>
      </c>
    </row>
    <row r="48" spans="1:21" s="13" customFormat="1" ht="58.5" customHeight="1" x14ac:dyDescent="0.5">
      <c r="A48" s="18" t="s">
        <v>92</v>
      </c>
      <c r="B48" s="145" t="s">
        <v>93</v>
      </c>
      <c r="C48" s="146"/>
      <c r="D48" s="19" t="s">
        <v>27</v>
      </c>
      <c r="E48" s="20">
        <f t="shared" si="8"/>
        <v>4872</v>
      </c>
      <c r="F48" s="20"/>
      <c r="G48" s="21">
        <f t="shared" si="6"/>
        <v>4872</v>
      </c>
      <c r="H48" s="20"/>
      <c r="I48" s="20"/>
      <c r="J48" s="20">
        <v>0</v>
      </c>
      <c r="K48" s="20">
        <v>4872</v>
      </c>
      <c r="Q48" s="113">
        <v>3646</v>
      </c>
      <c r="R48" s="36">
        <f t="shared" si="10"/>
        <v>1226</v>
      </c>
      <c r="S48" s="14">
        <f t="shared" si="9"/>
        <v>33.625891387822271</v>
      </c>
    </row>
    <row r="49" spans="1:19" s="13" customFormat="1" ht="57" customHeight="1" x14ac:dyDescent="0.5">
      <c r="A49" s="18" t="s">
        <v>94</v>
      </c>
      <c r="B49" s="145" t="s">
        <v>95</v>
      </c>
      <c r="C49" s="146"/>
      <c r="D49" s="19" t="s">
        <v>27</v>
      </c>
      <c r="E49" s="20">
        <f t="shared" si="8"/>
        <v>940478</v>
      </c>
      <c r="F49" s="20"/>
      <c r="G49" s="21">
        <f>H49+I49+J49+K49</f>
        <v>940478</v>
      </c>
      <c r="H49" s="20"/>
      <c r="I49" s="20"/>
      <c r="J49" s="20">
        <v>263146</v>
      </c>
      <c r="K49" s="20">
        <v>677332</v>
      </c>
      <c r="Q49" s="113">
        <v>1511444</v>
      </c>
      <c r="R49" s="36">
        <f t="shared" si="10"/>
        <v>-570966</v>
      </c>
      <c r="S49" s="14">
        <f t="shared" si="9"/>
        <v>-37.776192832814182</v>
      </c>
    </row>
    <row r="50" spans="1:19" s="13" customFormat="1" ht="54.75" customHeight="1" x14ac:dyDescent="0.5">
      <c r="A50" s="18" t="s">
        <v>96</v>
      </c>
      <c r="B50" s="145" t="s">
        <v>97</v>
      </c>
      <c r="C50" s="146"/>
      <c r="D50" s="19" t="s">
        <v>27</v>
      </c>
      <c r="E50" s="20">
        <f t="shared" si="8"/>
        <v>8397790</v>
      </c>
      <c r="F50" s="20"/>
      <c r="G50" s="21">
        <f t="shared" si="6"/>
        <v>8397790</v>
      </c>
      <c r="H50" s="20"/>
      <c r="I50" s="20"/>
      <c r="J50" s="20">
        <v>148992</v>
      </c>
      <c r="K50" s="20">
        <v>8248798</v>
      </c>
      <c r="Q50" s="113">
        <v>7844902</v>
      </c>
      <c r="R50" s="94">
        <f t="shared" si="10"/>
        <v>552888</v>
      </c>
      <c r="S50" s="14">
        <f t="shared" si="9"/>
        <v>7.0477362241108938</v>
      </c>
    </row>
    <row r="51" spans="1:19" s="13" customFormat="1" ht="54.75" customHeight="1" x14ac:dyDescent="0.5">
      <c r="A51" s="18" t="s">
        <v>98</v>
      </c>
      <c r="B51" s="145" t="s">
        <v>186</v>
      </c>
      <c r="C51" s="146"/>
      <c r="D51" s="19" t="s">
        <v>27</v>
      </c>
      <c r="E51" s="20">
        <f t="shared" si="8"/>
        <v>4145</v>
      </c>
      <c r="F51" s="20"/>
      <c r="G51" s="21">
        <f t="shared" si="6"/>
        <v>4145</v>
      </c>
      <c r="H51" s="20"/>
      <c r="I51" s="20"/>
      <c r="J51" s="20">
        <v>3252</v>
      </c>
      <c r="K51" s="20">
        <v>893</v>
      </c>
      <c r="Q51" s="113">
        <v>0</v>
      </c>
      <c r="R51" s="36">
        <f t="shared" si="10"/>
        <v>4145</v>
      </c>
      <c r="S51" s="14" t="e">
        <f t="shared" si="9"/>
        <v>#DIV/0!</v>
      </c>
    </row>
    <row r="52" spans="1:19" s="13" customFormat="1" ht="60.75" customHeight="1" x14ac:dyDescent="0.5">
      <c r="A52" s="18" t="s">
        <v>100</v>
      </c>
      <c r="B52" s="145" t="s">
        <v>101</v>
      </c>
      <c r="C52" s="146"/>
      <c r="D52" s="19" t="s">
        <v>27</v>
      </c>
      <c r="E52" s="20">
        <f t="shared" si="8"/>
        <v>263</v>
      </c>
      <c r="F52" s="20"/>
      <c r="G52" s="21">
        <f>H52+I52+J52+K52</f>
        <v>263</v>
      </c>
      <c r="H52" s="20"/>
      <c r="I52" s="20"/>
      <c r="J52" s="20">
        <v>0</v>
      </c>
      <c r="K52" s="20">
        <v>263</v>
      </c>
      <c r="Q52" s="113">
        <v>271</v>
      </c>
      <c r="R52" s="36">
        <f t="shared" si="10"/>
        <v>-8</v>
      </c>
      <c r="S52" s="14">
        <f t="shared" si="9"/>
        <v>-2.9520295202952029</v>
      </c>
    </row>
    <row r="53" spans="1:19" s="13" customFormat="1" ht="54.75" customHeight="1" x14ac:dyDescent="0.5">
      <c r="A53" s="18" t="s">
        <v>102</v>
      </c>
      <c r="B53" s="145" t="s">
        <v>103</v>
      </c>
      <c r="C53" s="146"/>
      <c r="D53" s="19" t="s">
        <v>27</v>
      </c>
      <c r="E53" s="20">
        <f t="shared" si="8"/>
        <v>11130492</v>
      </c>
      <c r="F53" s="20"/>
      <c r="G53" s="21">
        <f>H53+I53+J53+K53</f>
        <v>11130492</v>
      </c>
      <c r="H53" s="20"/>
      <c r="I53" s="20"/>
      <c r="J53" s="20">
        <v>4684051</v>
      </c>
      <c r="K53" s="20">
        <v>6446441</v>
      </c>
      <c r="Q53" s="113">
        <v>11220647</v>
      </c>
      <c r="R53" s="94">
        <f t="shared" si="10"/>
        <v>-90155</v>
      </c>
      <c r="S53" s="14">
        <f t="shared" si="9"/>
        <v>-0.80347416686399631</v>
      </c>
    </row>
    <row r="54" spans="1:19" s="13" customFormat="1" ht="65.25" customHeight="1" x14ac:dyDescent="0.5">
      <c r="A54" s="18" t="s">
        <v>104</v>
      </c>
      <c r="B54" s="145" t="s">
        <v>105</v>
      </c>
      <c r="C54" s="146"/>
      <c r="D54" s="19" t="s">
        <v>27</v>
      </c>
      <c r="E54" s="20">
        <f t="shared" si="8"/>
        <v>28932</v>
      </c>
      <c r="F54" s="20"/>
      <c r="G54" s="21">
        <f>H54+I54+J54+K54</f>
        <v>28932</v>
      </c>
      <c r="H54" s="20"/>
      <c r="I54" s="20"/>
      <c r="J54" s="20">
        <v>21827</v>
      </c>
      <c r="K54" s="20">
        <v>7105</v>
      </c>
      <c r="Q54" s="113">
        <v>32515</v>
      </c>
      <c r="R54" s="36">
        <f t="shared" si="10"/>
        <v>-3583</v>
      </c>
      <c r="S54" s="14">
        <f t="shared" si="9"/>
        <v>-11.019529447947102</v>
      </c>
    </row>
    <row r="55" spans="1:19" s="13" customFormat="1" ht="65.25" customHeight="1" x14ac:dyDescent="0.5">
      <c r="A55" s="18" t="s">
        <v>106</v>
      </c>
      <c r="B55" s="145" t="s">
        <v>107</v>
      </c>
      <c r="C55" s="146"/>
      <c r="D55" s="19" t="s">
        <v>27</v>
      </c>
      <c r="E55" s="20">
        <f t="shared" si="8"/>
        <v>3979</v>
      </c>
      <c r="F55" s="20"/>
      <c r="G55" s="21">
        <f>H55+I55+J55+K55</f>
        <v>3979</v>
      </c>
      <c r="H55" s="20"/>
      <c r="I55" s="20"/>
      <c r="J55" s="20">
        <v>1405</v>
      </c>
      <c r="K55" s="20">
        <v>2574</v>
      </c>
      <c r="Q55" s="113">
        <v>1350</v>
      </c>
      <c r="R55" s="36">
        <f t="shared" si="10"/>
        <v>2629</v>
      </c>
      <c r="S55" s="14">
        <f t="shared" si="9"/>
        <v>194.74074074074076</v>
      </c>
    </row>
    <row r="56" spans="1:19" s="13" customFormat="1" ht="42.75" customHeight="1" x14ac:dyDescent="0.45">
      <c r="A56" s="18" t="s">
        <v>108</v>
      </c>
      <c r="B56" s="145" t="s">
        <v>109</v>
      </c>
      <c r="C56" s="146"/>
      <c r="D56" s="19" t="s">
        <v>27</v>
      </c>
      <c r="E56" s="20">
        <f t="shared" si="8"/>
        <v>0</v>
      </c>
      <c r="F56" s="20"/>
      <c r="G56" s="21">
        <f>H56+I56+J56+K56</f>
        <v>0</v>
      </c>
      <c r="H56" s="20"/>
      <c r="I56" s="20"/>
      <c r="J56" s="20"/>
      <c r="K56" s="20"/>
      <c r="Q56" s="38"/>
      <c r="R56" s="39"/>
      <c r="S56" s="39"/>
    </row>
    <row r="57" spans="1:19" s="13" customFormat="1" ht="57.75" customHeight="1" x14ac:dyDescent="0.2">
      <c r="A57" s="15" t="s">
        <v>7</v>
      </c>
      <c r="B57" s="147" t="s">
        <v>110</v>
      </c>
      <c r="C57" s="148"/>
      <c r="D57" s="16" t="s">
        <v>27</v>
      </c>
      <c r="E57" s="25">
        <f t="shared" si="8"/>
        <v>8428</v>
      </c>
      <c r="F57" s="29">
        <f>F58+F59+F60+F61</f>
        <v>0</v>
      </c>
      <c r="G57" s="17">
        <f t="shared" si="6"/>
        <v>8428</v>
      </c>
      <c r="H57" s="17">
        <f>H58+H59+H60+H61</f>
        <v>0</v>
      </c>
      <c r="I57" s="17">
        <f>I58+I59+I60+I61</f>
        <v>0</v>
      </c>
      <c r="J57" s="17">
        <f>J58+J59+J60+J61</f>
        <v>8428</v>
      </c>
      <c r="K57" s="17">
        <f>K58+K59+K60+K61</f>
        <v>0</v>
      </c>
      <c r="Q57" s="38"/>
      <c r="R57" s="38"/>
      <c r="S57" s="38"/>
    </row>
    <row r="58" spans="1:19" s="13" customFormat="1" ht="55.5" customHeight="1" x14ac:dyDescent="0.4">
      <c r="A58" s="18" t="s">
        <v>111</v>
      </c>
      <c r="B58" s="145" t="s">
        <v>112</v>
      </c>
      <c r="C58" s="146"/>
      <c r="D58" s="19" t="s">
        <v>27</v>
      </c>
      <c r="E58" s="32">
        <f t="shared" si="8"/>
        <v>0</v>
      </c>
      <c r="F58" s="33"/>
      <c r="G58" s="21">
        <f t="shared" si="6"/>
        <v>0</v>
      </c>
      <c r="H58" s="20"/>
      <c r="I58" s="20"/>
      <c r="J58" s="20">
        <v>0</v>
      </c>
      <c r="K58" s="20"/>
      <c r="L58" s="40"/>
      <c r="Q58" s="38"/>
      <c r="R58" s="38"/>
      <c r="S58" s="38"/>
    </row>
    <row r="59" spans="1:19" s="13" customFormat="1" ht="46.5" customHeight="1" x14ac:dyDescent="0.5">
      <c r="A59" s="18" t="s">
        <v>113</v>
      </c>
      <c r="B59" s="145" t="s">
        <v>114</v>
      </c>
      <c r="C59" s="146"/>
      <c r="D59" s="19" t="s">
        <v>27</v>
      </c>
      <c r="E59" s="20">
        <f t="shared" si="8"/>
        <v>8428</v>
      </c>
      <c r="F59" s="33"/>
      <c r="G59" s="21">
        <f>H59+I59+J59+K59</f>
        <v>8428</v>
      </c>
      <c r="H59" s="20"/>
      <c r="I59" s="20"/>
      <c r="J59" s="20">
        <v>8428</v>
      </c>
      <c r="K59" s="20"/>
      <c r="Q59" s="113">
        <v>4291</v>
      </c>
      <c r="R59" s="36">
        <f>E59-Q59</f>
        <v>4137</v>
      </c>
      <c r="S59" s="14">
        <f>R59/Q59*100</f>
        <v>96.411092985318106</v>
      </c>
    </row>
    <row r="60" spans="1:19" s="13" customFormat="1" ht="46.5" customHeight="1" x14ac:dyDescent="0.2">
      <c r="A60" s="18" t="s">
        <v>115</v>
      </c>
      <c r="B60" s="145" t="s">
        <v>116</v>
      </c>
      <c r="C60" s="146"/>
      <c r="D60" s="19" t="s">
        <v>27</v>
      </c>
      <c r="E60" s="32">
        <f t="shared" si="8"/>
        <v>0</v>
      </c>
      <c r="F60" s="33"/>
      <c r="G60" s="41">
        <f t="shared" si="6"/>
        <v>0</v>
      </c>
      <c r="H60" s="20"/>
      <c r="I60" s="20"/>
      <c r="J60" s="20"/>
      <c r="K60" s="20"/>
      <c r="Q60" s="38">
        <v>0</v>
      </c>
      <c r="R60" s="38"/>
      <c r="S60" s="38"/>
    </row>
    <row r="61" spans="1:19" s="13" customFormat="1" ht="40.5" customHeight="1" x14ac:dyDescent="0.2">
      <c r="A61" s="18" t="s">
        <v>117</v>
      </c>
      <c r="B61" s="145" t="s">
        <v>118</v>
      </c>
      <c r="C61" s="146"/>
      <c r="D61" s="19" t="s">
        <v>27</v>
      </c>
      <c r="E61" s="32">
        <f t="shared" si="8"/>
        <v>0</v>
      </c>
      <c r="F61" s="33"/>
      <c r="G61" s="41">
        <f t="shared" si="6"/>
        <v>0</v>
      </c>
      <c r="H61" s="20"/>
      <c r="I61" s="20"/>
      <c r="J61" s="20"/>
      <c r="K61" s="20"/>
      <c r="Q61" s="38">
        <v>0</v>
      </c>
      <c r="R61" s="38"/>
      <c r="S61" s="38"/>
    </row>
    <row r="62" spans="1:19" s="13" customFormat="1" ht="34.5" customHeight="1" x14ac:dyDescent="0.2">
      <c r="A62" s="18" t="s">
        <v>119</v>
      </c>
      <c r="B62" s="145" t="s">
        <v>109</v>
      </c>
      <c r="C62" s="146"/>
      <c r="D62" s="19" t="s">
        <v>27</v>
      </c>
      <c r="E62" s="32">
        <f t="shared" si="8"/>
        <v>0</v>
      </c>
      <c r="F62" s="33"/>
      <c r="G62" s="41">
        <f t="shared" si="6"/>
        <v>0</v>
      </c>
      <c r="H62" s="20"/>
      <c r="I62" s="20"/>
      <c r="J62" s="20"/>
      <c r="K62" s="20"/>
      <c r="Q62" s="38">
        <v>0</v>
      </c>
      <c r="R62" s="38"/>
      <c r="S62" s="38"/>
    </row>
    <row r="63" spans="1:19" s="13" customFormat="1" ht="36" customHeight="1" x14ac:dyDescent="0.2">
      <c r="A63" s="15" t="s">
        <v>8</v>
      </c>
      <c r="B63" s="147" t="s">
        <v>120</v>
      </c>
      <c r="C63" s="148"/>
      <c r="D63" s="16" t="s">
        <v>27</v>
      </c>
      <c r="E63" s="42">
        <f t="shared" si="8"/>
        <v>0</v>
      </c>
      <c r="F63" s="43"/>
      <c r="G63" s="44">
        <f t="shared" si="6"/>
        <v>0</v>
      </c>
      <c r="H63" s="45"/>
      <c r="I63" s="45"/>
      <c r="J63" s="20"/>
      <c r="K63" s="20"/>
      <c r="Q63" s="38">
        <v>0</v>
      </c>
      <c r="R63" s="38"/>
      <c r="S63" s="38"/>
    </row>
    <row r="64" spans="1:19" s="13" customFormat="1" ht="31.5" customHeight="1" x14ac:dyDescent="0.5">
      <c r="A64" s="15" t="s">
        <v>9</v>
      </c>
      <c r="B64" s="147" t="s">
        <v>121</v>
      </c>
      <c r="C64" s="148"/>
      <c r="D64" s="16" t="s">
        <v>27</v>
      </c>
      <c r="E64" s="45">
        <f t="shared" si="8"/>
        <v>2655772</v>
      </c>
      <c r="F64" s="45"/>
      <c r="G64" s="46">
        <f t="shared" si="6"/>
        <v>2655772</v>
      </c>
      <c r="H64" s="45"/>
      <c r="I64" s="45"/>
      <c r="J64" s="20">
        <v>2649862</v>
      </c>
      <c r="K64" s="20">
        <v>5910</v>
      </c>
      <c r="Q64" s="113">
        <v>2375965</v>
      </c>
      <c r="R64" s="36">
        <f>E64-Q64</f>
        <v>279807</v>
      </c>
      <c r="S64" s="38"/>
    </row>
    <row r="65" spans="1:19" s="47" customFormat="1" ht="24.95" customHeight="1" x14ac:dyDescent="0.2">
      <c r="A65" s="15" t="s">
        <v>10</v>
      </c>
      <c r="B65" s="147" t="s">
        <v>122</v>
      </c>
      <c r="C65" s="148"/>
      <c r="D65" s="29" t="s">
        <v>27</v>
      </c>
      <c r="E65" s="42">
        <f t="shared" si="8"/>
        <v>0</v>
      </c>
      <c r="F65" s="43"/>
      <c r="G65" s="44">
        <f t="shared" si="6"/>
        <v>0</v>
      </c>
      <c r="H65" s="45"/>
      <c r="I65" s="45"/>
      <c r="J65" s="45"/>
      <c r="K65" s="42">
        <v>0</v>
      </c>
      <c r="Q65" s="48">
        <v>0</v>
      </c>
      <c r="R65" s="48"/>
      <c r="S65" s="48"/>
    </row>
    <row r="66" spans="1:19" s="47" customFormat="1" ht="32.25" customHeight="1" x14ac:dyDescent="0.45">
      <c r="A66" s="15" t="s">
        <v>123</v>
      </c>
      <c r="B66" s="147" t="s">
        <v>124</v>
      </c>
      <c r="C66" s="148"/>
      <c r="D66" s="16" t="s">
        <v>27</v>
      </c>
      <c r="E66" s="25">
        <f t="shared" si="8"/>
        <v>4082097</v>
      </c>
      <c r="F66" s="29">
        <f>F67+F68+F69+F70+F71</f>
        <v>0</v>
      </c>
      <c r="G66" s="17">
        <f>H66+I66+J66+K66</f>
        <v>4082097</v>
      </c>
      <c r="H66" s="17">
        <f>H67+H68+H69+H70+H71</f>
        <v>0</v>
      </c>
      <c r="I66" s="17">
        <f>I67+I68+I69+I70+I71</f>
        <v>0</v>
      </c>
      <c r="J66" s="17">
        <f>SUM(J67:J72)</f>
        <v>4082097</v>
      </c>
      <c r="K66" s="17">
        <f>K67+K68+K69+K70+K71</f>
        <v>0</v>
      </c>
      <c r="Q66" s="95">
        <v>4842621</v>
      </c>
      <c r="R66" s="14">
        <f t="shared" ref="R66:R71" si="11">E66-Q66</f>
        <v>-760524</v>
      </c>
      <c r="S66" s="14">
        <f t="shared" ref="S66:S72" si="12">R66/Q66*100</f>
        <v>-15.704801181013339</v>
      </c>
    </row>
    <row r="67" spans="1:19" s="47" customFormat="1" ht="36.75" customHeight="1" x14ac:dyDescent="0.45">
      <c r="A67" s="18" t="s">
        <v>125</v>
      </c>
      <c r="B67" s="145" t="s">
        <v>126</v>
      </c>
      <c r="C67" s="146"/>
      <c r="D67" s="19" t="s">
        <v>27</v>
      </c>
      <c r="E67" s="20">
        <f>G67-F67</f>
        <v>399270</v>
      </c>
      <c r="F67" s="20"/>
      <c r="G67" s="21">
        <f t="shared" si="6"/>
        <v>399270</v>
      </c>
      <c r="H67" s="20"/>
      <c r="I67" s="50"/>
      <c r="J67" s="20">
        <v>399270</v>
      </c>
      <c r="K67" s="20"/>
      <c r="Q67" s="96">
        <v>412290</v>
      </c>
      <c r="R67" s="14">
        <f t="shared" si="11"/>
        <v>-13020</v>
      </c>
      <c r="S67" s="14">
        <f t="shared" si="12"/>
        <v>-3.1579713308593464</v>
      </c>
    </row>
    <row r="68" spans="1:19" s="47" customFormat="1" ht="32.25" customHeight="1" x14ac:dyDescent="0.45">
      <c r="A68" s="18" t="s">
        <v>127</v>
      </c>
      <c r="B68" s="145" t="s">
        <v>128</v>
      </c>
      <c r="C68" s="146"/>
      <c r="D68" s="19" t="s">
        <v>27</v>
      </c>
      <c r="E68" s="20">
        <f t="shared" ref="E68:E79" si="13">G68-F68</f>
        <v>881108</v>
      </c>
      <c r="F68" s="20"/>
      <c r="G68" s="21">
        <f t="shared" si="6"/>
        <v>881108</v>
      </c>
      <c r="H68" s="20"/>
      <c r="I68" s="50"/>
      <c r="J68" s="20">
        <v>881108</v>
      </c>
      <c r="K68" s="20"/>
      <c r="Q68" s="96">
        <v>912118</v>
      </c>
      <c r="R68" s="14">
        <f t="shared" si="11"/>
        <v>-31010</v>
      </c>
      <c r="S68" s="14">
        <f t="shared" si="12"/>
        <v>-3.3997794145055793</v>
      </c>
    </row>
    <row r="69" spans="1:19" s="13" customFormat="1" ht="32.25" customHeight="1" x14ac:dyDescent="0.45">
      <c r="A69" s="18" t="s">
        <v>129</v>
      </c>
      <c r="B69" s="145" t="s">
        <v>130</v>
      </c>
      <c r="C69" s="146"/>
      <c r="D69" s="19" t="s">
        <v>27</v>
      </c>
      <c r="E69" s="20">
        <f t="shared" si="13"/>
        <v>431880</v>
      </c>
      <c r="F69" s="20"/>
      <c r="G69" s="21">
        <f t="shared" si="6"/>
        <v>431880</v>
      </c>
      <c r="H69" s="20"/>
      <c r="I69" s="50"/>
      <c r="J69" s="20">
        <v>431880</v>
      </c>
      <c r="K69" s="20"/>
      <c r="Q69" s="97">
        <v>1116360</v>
      </c>
      <c r="R69" s="14">
        <f t="shared" si="11"/>
        <v>-684480</v>
      </c>
      <c r="S69" s="14">
        <f t="shared" si="12"/>
        <v>-61.313554767279378</v>
      </c>
    </row>
    <row r="70" spans="1:19" s="13" customFormat="1" ht="30" customHeight="1" x14ac:dyDescent="0.45">
      <c r="A70" s="18" t="s">
        <v>131</v>
      </c>
      <c r="B70" s="145" t="s">
        <v>132</v>
      </c>
      <c r="C70" s="146"/>
      <c r="D70" s="19" t="s">
        <v>27</v>
      </c>
      <c r="E70" s="20">
        <f t="shared" si="13"/>
        <v>323778</v>
      </c>
      <c r="F70" s="20"/>
      <c r="G70" s="21">
        <f t="shared" si="6"/>
        <v>323778</v>
      </c>
      <c r="H70" s="20"/>
      <c r="I70" s="50"/>
      <c r="J70" s="20">
        <v>323778</v>
      </c>
      <c r="K70" s="20"/>
      <c r="Q70" s="97">
        <v>348551</v>
      </c>
      <c r="R70" s="14">
        <f t="shared" si="11"/>
        <v>-24773</v>
      </c>
      <c r="S70" s="14">
        <f t="shared" si="12"/>
        <v>-7.1074247384170466</v>
      </c>
    </row>
    <row r="71" spans="1:19" s="13" customFormat="1" ht="39" customHeight="1" x14ac:dyDescent="0.45">
      <c r="A71" s="18" t="s">
        <v>133</v>
      </c>
      <c r="B71" s="181" t="s">
        <v>187</v>
      </c>
      <c r="C71" s="182"/>
      <c r="D71" s="19" t="s">
        <v>27</v>
      </c>
      <c r="E71" s="20">
        <f t="shared" si="13"/>
        <v>1853581</v>
      </c>
      <c r="F71" s="20"/>
      <c r="G71" s="21">
        <f>H71+I71+J71+K71</f>
        <v>1853581</v>
      </c>
      <c r="H71" s="20"/>
      <c r="I71" s="50"/>
      <c r="J71" s="20">
        <v>1853581</v>
      </c>
      <c r="K71" s="20"/>
      <c r="Q71" s="97">
        <v>1903862</v>
      </c>
      <c r="R71" s="14">
        <f t="shared" si="11"/>
        <v>-50281</v>
      </c>
      <c r="S71" s="14">
        <f t="shared" si="12"/>
        <v>-2.6410002405636543</v>
      </c>
    </row>
    <row r="72" spans="1:19" s="13" customFormat="1" ht="39" customHeight="1" x14ac:dyDescent="0.45">
      <c r="A72" s="18" t="s">
        <v>168</v>
      </c>
      <c r="B72" s="145" t="s">
        <v>169</v>
      </c>
      <c r="C72" s="146"/>
      <c r="D72" s="19" t="s">
        <v>27</v>
      </c>
      <c r="E72" s="20">
        <f>G72-F72</f>
        <v>192480</v>
      </c>
      <c r="F72" s="20"/>
      <c r="G72" s="21">
        <f>H72+I72+J72+K72</f>
        <v>192480</v>
      </c>
      <c r="H72" s="20"/>
      <c r="I72" s="50"/>
      <c r="J72" s="20">
        <v>192480</v>
      </c>
      <c r="K72" s="20"/>
      <c r="Q72" s="97">
        <v>149440</v>
      </c>
      <c r="R72" s="14">
        <f>E72-Q72</f>
        <v>43040</v>
      </c>
      <c r="S72" s="14">
        <f t="shared" si="12"/>
        <v>28.800856531049252</v>
      </c>
    </row>
    <row r="73" spans="1:19" s="13" customFormat="1" ht="61.5" customHeight="1" x14ac:dyDescent="0.5">
      <c r="A73" s="15" t="s">
        <v>135</v>
      </c>
      <c r="B73" s="147" t="s">
        <v>136</v>
      </c>
      <c r="C73" s="148"/>
      <c r="D73" s="16" t="s">
        <v>27</v>
      </c>
      <c r="E73" s="42">
        <f t="shared" si="13"/>
        <v>490186</v>
      </c>
      <c r="F73" s="43"/>
      <c r="G73" s="44">
        <f t="shared" si="6"/>
        <v>490186</v>
      </c>
      <c r="H73" s="45"/>
      <c r="I73" s="52"/>
      <c r="J73" s="20">
        <f>J74</f>
        <v>490186</v>
      </c>
      <c r="K73" s="20"/>
      <c r="Q73" s="104">
        <v>435127</v>
      </c>
      <c r="R73" s="14">
        <f>E73-Q73</f>
        <v>55059</v>
      </c>
      <c r="S73" s="38"/>
    </row>
    <row r="74" spans="1:19" s="13" customFormat="1" ht="36.75" customHeight="1" x14ac:dyDescent="0.5">
      <c r="A74" s="15" t="s">
        <v>183</v>
      </c>
      <c r="B74" s="109" t="s">
        <v>184</v>
      </c>
      <c r="C74" s="107"/>
      <c r="D74" s="16" t="s">
        <v>27</v>
      </c>
      <c r="E74" s="42">
        <f t="shared" si="13"/>
        <v>490186</v>
      </c>
      <c r="F74" s="43"/>
      <c r="G74" s="44">
        <f t="shared" si="6"/>
        <v>490186</v>
      </c>
      <c r="H74" s="45"/>
      <c r="I74" s="52"/>
      <c r="J74" s="20">
        <v>490186</v>
      </c>
      <c r="K74" s="20"/>
      <c r="Q74" s="104">
        <v>435127</v>
      </c>
      <c r="R74" s="14">
        <f>E74-Q74</f>
        <v>55059</v>
      </c>
      <c r="S74" s="38"/>
    </row>
    <row r="75" spans="1:19" s="13" customFormat="1" ht="60" customHeight="1" x14ac:dyDescent="0.5">
      <c r="A75" s="16" t="s">
        <v>137</v>
      </c>
      <c r="B75" s="149" t="s">
        <v>138</v>
      </c>
      <c r="C75" s="150"/>
      <c r="D75" s="16" t="s">
        <v>27</v>
      </c>
      <c r="E75" s="45">
        <f>G75-F75</f>
        <v>315029</v>
      </c>
      <c r="F75" s="53"/>
      <c r="G75" s="46">
        <f>H75+I75+J75+K75</f>
        <v>315029</v>
      </c>
      <c r="H75" s="45"/>
      <c r="I75" s="53"/>
      <c r="J75" s="20">
        <f>SUM(J76:J79)</f>
        <v>217814</v>
      </c>
      <c r="K75" s="20">
        <f>SUM(K76:K79)</f>
        <v>97215</v>
      </c>
      <c r="Q75" s="104">
        <v>371416</v>
      </c>
      <c r="R75" s="38"/>
      <c r="S75" s="38"/>
    </row>
    <row r="76" spans="1:19" s="13" customFormat="1" ht="34.5" customHeight="1" x14ac:dyDescent="0.5">
      <c r="A76" s="15" t="s">
        <v>139</v>
      </c>
      <c r="B76" s="54" t="s">
        <v>140</v>
      </c>
      <c r="C76" s="108"/>
      <c r="D76" s="16" t="s">
        <v>27</v>
      </c>
      <c r="E76" s="45">
        <f>G76-F76</f>
        <v>116340</v>
      </c>
      <c r="F76" s="53"/>
      <c r="G76" s="46">
        <f>H76+I76+J76+K76</f>
        <v>116340</v>
      </c>
      <c r="H76" s="45"/>
      <c r="I76" s="52"/>
      <c r="J76" s="20">
        <v>116340</v>
      </c>
      <c r="K76" s="20"/>
      <c r="Q76" s="104">
        <v>121171</v>
      </c>
      <c r="R76" s="38"/>
      <c r="S76" s="38"/>
    </row>
    <row r="77" spans="1:19" s="13" customFormat="1" ht="32.25" customHeight="1" x14ac:dyDescent="0.45">
      <c r="A77" s="15" t="s">
        <v>141</v>
      </c>
      <c r="B77" s="109" t="s">
        <v>142</v>
      </c>
      <c r="C77" s="108"/>
      <c r="D77" s="16" t="s">
        <v>27</v>
      </c>
      <c r="E77" s="45">
        <f>G77-F77</f>
        <v>162861</v>
      </c>
      <c r="F77" s="53"/>
      <c r="G77" s="46">
        <f>H77+I77+J77+K77</f>
        <v>162861</v>
      </c>
      <c r="H77" s="45"/>
      <c r="I77" s="53"/>
      <c r="J77" s="20">
        <f>27563+72489</f>
        <v>100052</v>
      </c>
      <c r="K77" s="20">
        <f>53798+9011</f>
        <v>62809</v>
      </c>
      <c r="Q77" s="58">
        <v>193804</v>
      </c>
      <c r="R77" s="14">
        <f>E77-Q77</f>
        <v>-30943</v>
      </c>
      <c r="S77" s="14">
        <f>R77/Q77*100</f>
        <v>-15.966130730015893</v>
      </c>
    </row>
    <row r="78" spans="1:19" s="13" customFormat="1" ht="35.25" customHeight="1" x14ac:dyDescent="0.45">
      <c r="A78" s="15" t="s">
        <v>143</v>
      </c>
      <c r="B78" s="109" t="s">
        <v>188</v>
      </c>
      <c r="C78" s="108"/>
      <c r="D78" s="16" t="s">
        <v>27</v>
      </c>
      <c r="E78" s="45">
        <f>G78-F78</f>
        <v>1422</v>
      </c>
      <c r="F78" s="53"/>
      <c r="G78" s="46">
        <f>H78+I78+J78+K78</f>
        <v>1422</v>
      </c>
      <c r="H78" s="45"/>
      <c r="I78" s="53"/>
      <c r="J78" s="20">
        <v>1422</v>
      </c>
      <c r="K78" s="20"/>
      <c r="Q78" s="58"/>
      <c r="R78" s="14"/>
      <c r="S78" s="14"/>
    </row>
    <row r="79" spans="1:19" s="13" customFormat="1" ht="34.5" customHeight="1" x14ac:dyDescent="0.45">
      <c r="A79" s="15" t="s">
        <v>189</v>
      </c>
      <c r="B79" s="54" t="s">
        <v>144</v>
      </c>
      <c r="C79" s="108"/>
      <c r="D79" s="16" t="s">
        <v>27</v>
      </c>
      <c r="E79" s="45">
        <f t="shared" si="13"/>
        <v>34406</v>
      </c>
      <c r="F79" s="53"/>
      <c r="G79" s="46">
        <f>H79+I79+J79+K79</f>
        <v>34406</v>
      </c>
      <c r="H79" s="45"/>
      <c r="I79" s="52"/>
      <c r="J79" s="20"/>
      <c r="K79" s="50">
        <v>34406</v>
      </c>
      <c r="Q79" s="58">
        <v>56441</v>
      </c>
      <c r="R79" s="14">
        <f>E79-Q79</f>
        <v>-22035</v>
      </c>
      <c r="S79" s="14">
        <f>R79/Q79*100</f>
        <v>-39.040768235856916</v>
      </c>
    </row>
    <row r="80" spans="1:19" s="47" customFormat="1" ht="48" customHeight="1" x14ac:dyDescent="0.45">
      <c r="A80" s="10" t="s">
        <v>11</v>
      </c>
      <c r="B80" s="143" t="s">
        <v>145</v>
      </c>
      <c r="C80" s="59" t="s">
        <v>146</v>
      </c>
      <c r="D80" s="11" t="s">
        <v>27</v>
      </c>
      <c r="E80" s="26">
        <f>E13-E39</f>
        <v>5889071</v>
      </c>
      <c r="F80" s="26">
        <f>F13-F39</f>
        <v>0</v>
      </c>
      <c r="G80" s="26">
        <f>G13-G39</f>
        <v>5889071</v>
      </c>
      <c r="H80" s="60"/>
      <c r="I80" s="60"/>
      <c r="J80" s="61"/>
      <c r="K80" s="62"/>
      <c r="Q80" s="58"/>
    </row>
    <row r="81" spans="1:209" s="64" customFormat="1" ht="45.75" customHeight="1" x14ac:dyDescent="0.2">
      <c r="A81" s="10" t="s">
        <v>147</v>
      </c>
      <c r="B81" s="144"/>
      <c r="C81" s="59" t="s">
        <v>148</v>
      </c>
      <c r="D81" s="11" t="s">
        <v>12</v>
      </c>
      <c r="E81" s="63">
        <f>E80/E13*100</f>
        <v>5.7096773345984637</v>
      </c>
      <c r="F81" s="63"/>
      <c r="G81" s="63">
        <f>G80/G13*100</f>
        <v>5.7096773345984637</v>
      </c>
      <c r="H81" s="10"/>
      <c r="I81" s="10"/>
      <c r="J81" s="10"/>
      <c r="K81" s="10"/>
      <c r="L81" s="141"/>
      <c r="M81" s="142"/>
      <c r="N81" s="141"/>
      <c r="O81" s="142"/>
      <c r="P81" s="141"/>
      <c r="Q81" s="142"/>
      <c r="R81" s="141"/>
      <c r="S81" s="142"/>
      <c r="T81" s="141"/>
      <c r="U81" s="142"/>
      <c r="V81" s="141"/>
      <c r="W81" s="142"/>
      <c r="X81" s="141"/>
      <c r="Y81" s="142"/>
      <c r="Z81" s="141"/>
      <c r="AA81" s="142"/>
      <c r="AB81" s="141"/>
      <c r="AC81" s="142"/>
      <c r="AD81" s="141"/>
      <c r="AE81" s="142"/>
      <c r="AF81" s="141"/>
      <c r="AG81" s="142"/>
      <c r="AH81" s="141"/>
      <c r="AI81" s="142"/>
      <c r="AJ81" s="141"/>
      <c r="AK81" s="142"/>
      <c r="AL81" s="141"/>
      <c r="AM81" s="142"/>
      <c r="AN81" s="141"/>
      <c r="AO81" s="142"/>
      <c r="AP81" s="141"/>
      <c r="AQ81" s="142"/>
      <c r="AR81" s="141"/>
      <c r="AS81" s="142"/>
      <c r="AT81" s="141"/>
      <c r="AU81" s="142"/>
      <c r="AV81" s="141"/>
      <c r="AW81" s="142"/>
      <c r="AX81" s="141"/>
      <c r="AY81" s="142"/>
      <c r="AZ81" s="141"/>
      <c r="BA81" s="142"/>
      <c r="BB81" s="141"/>
      <c r="BC81" s="142"/>
      <c r="BD81" s="141"/>
      <c r="BE81" s="142"/>
      <c r="BF81" s="141"/>
      <c r="BG81" s="142"/>
      <c r="BH81" s="141"/>
      <c r="BI81" s="142"/>
      <c r="BJ81" s="141"/>
      <c r="BK81" s="142"/>
      <c r="BL81" s="141"/>
      <c r="BM81" s="142"/>
      <c r="BN81" s="141"/>
      <c r="BO81" s="142"/>
      <c r="BP81" s="141"/>
      <c r="BQ81" s="142"/>
      <c r="BR81" s="141"/>
      <c r="BS81" s="142"/>
      <c r="BT81" s="141"/>
      <c r="BU81" s="142"/>
      <c r="BV81" s="141"/>
      <c r="BW81" s="142"/>
      <c r="BX81" s="141"/>
      <c r="BY81" s="142"/>
      <c r="BZ81" s="141"/>
      <c r="CA81" s="142"/>
      <c r="CB81" s="141"/>
      <c r="CC81" s="142"/>
      <c r="CD81" s="141"/>
      <c r="CE81" s="142"/>
      <c r="CF81" s="141"/>
      <c r="CG81" s="142"/>
      <c r="CH81" s="141"/>
      <c r="CI81" s="142"/>
      <c r="CJ81" s="141"/>
      <c r="CK81" s="142"/>
      <c r="CL81" s="141"/>
      <c r="CM81" s="142"/>
      <c r="CN81" s="141"/>
      <c r="CO81" s="142"/>
      <c r="CP81" s="141"/>
      <c r="CQ81" s="142"/>
      <c r="CR81" s="141"/>
      <c r="CS81" s="142"/>
      <c r="CT81" s="141"/>
      <c r="CU81" s="142"/>
      <c r="CV81" s="141"/>
      <c r="CW81" s="142"/>
      <c r="CX81" s="141"/>
      <c r="CY81" s="142"/>
      <c r="CZ81" s="141"/>
      <c r="DA81" s="142"/>
      <c r="DB81" s="141"/>
      <c r="DC81" s="142"/>
      <c r="DD81" s="141"/>
      <c r="DE81" s="142"/>
      <c r="DF81" s="141"/>
      <c r="DG81" s="142"/>
      <c r="DH81" s="141"/>
      <c r="DI81" s="142"/>
      <c r="DJ81" s="141"/>
      <c r="DK81" s="142"/>
      <c r="DL81" s="141"/>
      <c r="DM81" s="142"/>
      <c r="DN81" s="141"/>
      <c r="DO81" s="142"/>
      <c r="DP81" s="141"/>
      <c r="DQ81" s="142"/>
      <c r="DR81" s="141"/>
      <c r="DS81" s="142"/>
      <c r="DT81" s="141"/>
      <c r="DU81" s="142"/>
      <c r="DV81" s="141"/>
      <c r="DW81" s="142"/>
      <c r="DX81" s="141"/>
      <c r="DY81" s="142"/>
      <c r="DZ81" s="141"/>
      <c r="EA81" s="142"/>
      <c r="EB81" s="141"/>
      <c r="EC81" s="142"/>
      <c r="ED81" s="141"/>
      <c r="EE81" s="142"/>
      <c r="EF81" s="141"/>
      <c r="EG81" s="142"/>
      <c r="EH81" s="141"/>
      <c r="EI81" s="142"/>
      <c r="EJ81" s="141"/>
      <c r="EK81" s="142"/>
      <c r="EL81" s="141"/>
      <c r="EM81" s="142"/>
      <c r="EN81" s="141"/>
      <c r="EO81" s="142"/>
      <c r="EP81" s="141"/>
      <c r="EQ81" s="142"/>
      <c r="ER81" s="141"/>
      <c r="ES81" s="142"/>
      <c r="ET81" s="141"/>
      <c r="EU81" s="142"/>
      <c r="EV81" s="141"/>
      <c r="EW81" s="142"/>
      <c r="EX81" s="141"/>
      <c r="EY81" s="142"/>
      <c r="EZ81" s="141"/>
      <c r="FA81" s="142"/>
      <c r="FB81" s="141"/>
      <c r="FC81" s="142"/>
      <c r="FD81" s="141"/>
      <c r="FE81" s="142"/>
      <c r="FF81" s="141"/>
      <c r="FG81" s="142"/>
      <c r="FH81" s="141"/>
      <c r="FI81" s="142"/>
      <c r="FJ81" s="141"/>
      <c r="FK81" s="142"/>
      <c r="FL81" s="141"/>
      <c r="FM81" s="142"/>
      <c r="FN81" s="141"/>
      <c r="FO81" s="142"/>
      <c r="FP81" s="141"/>
      <c r="FQ81" s="142"/>
      <c r="FR81" s="141"/>
      <c r="FS81" s="142"/>
      <c r="FT81" s="141"/>
      <c r="FU81" s="142"/>
      <c r="FV81" s="141"/>
      <c r="FW81" s="142"/>
      <c r="FX81" s="141"/>
      <c r="FY81" s="142"/>
      <c r="FZ81" s="141"/>
      <c r="GA81" s="142"/>
      <c r="GB81" s="141"/>
      <c r="GC81" s="142"/>
      <c r="GD81" s="141"/>
      <c r="GE81" s="142"/>
      <c r="GF81" s="141"/>
      <c r="GG81" s="142"/>
      <c r="GH81" s="141"/>
      <c r="GI81" s="142"/>
      <c r="GJ81" s="141"/>
      <c r="GK81" s="142"/>
      <c r="GL81" s="141"/>
      <c r="GM81" s="142"/>
      <c r="GN81" s="141"/>
      <c r="GO81" s="142"/>
      <c r="GP81" s="141"/>
      <c r="GQ81" s="142"/>
      <c r="GR81" s="141"/>
      <c r="GS81" s="142"/>
      <c r="GT81" s="141"/>
      <c r="GU81" s="142"/>
      <c r="GV81" s="141"/>
      <c r="GW81" s="142"/>
      <c r="GX81" s="141"/>
      <c r="GY81" s="142"/>
      <c r="GZ81" s="141"/>
      <c r="HA81" s="142"/>
    </row>
    <row r="82" spans="1:209" s="13" customFormat="1" ht="56.25" customHeight="1" x14ac:dyDescent="0.2">
      <c r="A82" s="15" t="s">
        <v>176</v>
      </c>
      <c r="B82" s="138" t="s">
        <v>151</v>
      </c>
      <c r="C82" s="139"/>
      <c r="D82" s="16" t="s">
        <v>27</v>
      </c>
      <c r="E82" s="52">
        <f>E39-E75-E48-E59-E73</f>
        <v>96434337</v>
      </c>
      <c r="F82" s="52"/>
      <c r="G82" s="52">
        <f>G39-G75-G48-G59-G73</f>
        <v>96434337</v>
      </c>
      <c r="H82" s="65"/>
      <c r="I82" s="65"/>
      <c r="J82" s="52"/>
      <c r="K82" s="52"/>
    </row>
    <row r="83" spans="1:209" s="47" customFormat="1" ht="44.25" customHeight="1" x14ac:dyDescent="0.2">
      <c r="A83" s="66"/>
      <c r="B83" s="67"/>
      <c r="C83" s="67"/>
      <c r="D83" s="68"/>
      <c r="E83" s="69"/>
      <c r="F83" s="70"/>
      <c r="G83" s="71"/>
      <c r="H83" s="70"/>
      <c r="I83" s="70"/>
      <c r="J83" s="71"/>
      <c r="K83" s="71"/>
    </row>
    <row r="84" spans="1:209" s="47" customFormat="1" ht="44.25" customHeight="1" x14ac:dyDescent="0.2">
      <c r="A84" s="66"/>
      <c r="B84" s="67"/>
      <c r="C84" s="67"/>
      <c r="D84" s="68"/>
      <c r="E84" s="69"/>
      <c r="F84" s="70"/>
      <c r="G84" s="71"/>
      <c r="H84" s="70"/>
      <c r="I84" s="70"/>
      <c r="J84" s="71"/>
      <c r="K84" s="71"/>
    </row>
    <row r="85" spans="1:209" s="4" customFormat="1" ht="30" x14ac:dyDescent="0.4">
      <c r="A85" s="72" t="s">
        <v>153</v>
      </c>
      <c r="B85" s="72"/>
      <c r="C85" s="72"/>
      <c r="D85" s="72" t="s">
        <v>154</v>
      </c>
      <c r="E85" s="72"/>
      <c r="F85" s="72"/>
      <c r="G85" s="72"/>
      <c r="H85" s="72"/>
      <c r="I85" s="72" t="s">
        <v>155</v>
      </c>
      <c r="J85" s="72"/>
      <c r="K85" s="72"/>
    </row>
    <row r="86" spans="1:209" s="4" customFormat="1" ht="30.75" x14ac:dyDescent="0.4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1:209" s="76" customFormat="1" ht="40.5" x14ac:dyDescent="0.55000000000000004">
      <c r="A87" s="74" t="s">
        <v>156</v>
      </c>
      <c r="B87" s="75"/>
      <c r="C87" s="75"/>
      <c r="D87" s="74" t="s">
        <v>157</v>
      </c>
      <c r="E87" s="75"/>
      <c r="F87" s="75"/>
      <c r="G87" s="75"/>
      <c r="H87" s="75"/>
      <c r="I87" s="74" t="s">
        <v>158</v>
      </c>
      <c r="J87" s="75"/>
      <c r="K87" s="75"/>
    </row>
    <row r="88" spans="1:209" s="76" customFormat="1" ht="40.5" x14ac:dyDescent="0.55000000000000004">
      <c r="A88" s="75"/>
      <c r="B88" s="75"/>
      <c r="C88" s="75"/>
      <c r="D88" s="75"/>
      <c r="E88" s="75"/>
      <c r="F88" s="75"/>
      <c r="G88" s="75"/>
      <c r="H88" s="75"/>
      <c r="I88" s="74" t="s">
        <v>14</v>
      </c>
      <c r="J88" s="75"/>
      <c r="K88" s="75"/>
    </row>
    <row r="89" spans="1:209" s="76" customFormat="1" ht="40.5" x14ac:dyDescent="0.55000000000000004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</row>
    <row r="90" spans="1:209" s="4" customFormat="1" ht="39" customHeight="1" x14ac:dyDescent="0.5">
      <c r="A90" s="140"/>
      <c r="B90" s="140"/>
      <c r="C90" s="140"/>
      <c r="D90" s="73" t="s">
        <v>159</v>
      </c>
      <c r="E90" s="73"/>
      <c r="F90" s="73"/>
      <c r="G90" s="73"/>
      <c r="H90" s="73"/>
      <c r="I90" s="73"/>
      <c r="J90" s="73"/>
      <c r="K90" s="73"/>
    </row>
    <row r="91" spans="1:209" s="4" customFormat="1" ht="35.25" x14ac:dyDescent="0.5">
      <c r="A91" s="77"/>
      <c r="B91" s="78"/>
      <c r="C91" s="78"/>
      <c r="D91" s="73" t="s">
        <v>160</v>
      </c>
      <c r="E91" s="73"/>
      <c r="F91" s="73"/>
      <c r="G91" s="73"/>
      <c r="H91" s="73"/>
      <c r="I91" s="74" t="s">
        <v>161</v>
      </c>
      <c r="J91" s="73"/>
      <c r="K91" s="73"/>
    </row>
    <row r="92" spans="1:209" s="4" customFormat="1" ht="30.75" x14ac:dyDescent="0.45">
      <c r="A92" s="79"/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1:209" s="4" customFormat="1" ht="30.75" x14ac:dyDescent="0.45">
      <c r="A93" s="80" t="s">
        <v>162</v>
      </c>
      <c r="B93" s="73"/>
      <c r="C93" s="80"/>
      <c r="D93" s="73"/>
      <c r="E93" s="80" t="s">
        <v>162</v>
      </c>
      <c r="F93" s="73"/>
      <c r="G93" s="73"/>
      <c r="H93" s="73"/>
      <c r="I93" s="73"/>
      <c r="J93" s="80" t="s">
        <v>162</v>
      </c>
      <c r="K93" s="73"/>
    </row>
    <row r="94" spans="1:209" s="4" customFormat="1" ht="23.25" x14ac:dyDescent="0.35">
      <c r="A94" s="81"/>
      <c r="B94" s="81"/>
      <c r="C94" s="82"/>
      <c r="D94" s="82"/>
      <c r="E94" s="82"/>
      <c r="F94" s="82"/>
      <c r="G94" s="82"/>
      <c r="H94" s="82"/>
      <c r="I94" s="82"/>
      <c r="J94" s="82"/>
      <c r="K94" s="82"/>
    </row>
    <row r="95" spans="1:209" s="4" customFormat="1" ht="23.25" x14ac:dyDescent="0.35">
      <c r="A95" s="81"/>
      <c r="B95" s="81"/>
      <c r="C95" s="83"/>
      <c r="D95" s="82"/>
      <c r="E95" s="82"/>
      <c r="F95" s="82"/>
      <c r="G95" s="82"/>
      <c r="H95" s="82"/>
      <c r="I95" s="82"/>
      <c r="J95" s="82"/>
      <c r="K95" s="82"/>
    </row>
    <row r="96" spans="1:209" s="4" customFormat="1" ht="15.75" x14ac:dyDescent="0.25">
      <c r="A96" s="84"/>
      <c r="B96" s="84"/>
      <c r="F96" s="85"/>
      <c r="G96" s="85"/>
      <c r="H96" s="85"/>
      <c r="I96" s="85"/>
      <c r="J96" s="85"/>
      <c r="K96" s="85"/>
    </row>
    <row r="97" spans="1:11" s="4" customFormat="1" ht="15.75" x14ac:dyDescent="0.25">
      <c r="A97" s="84"/>
      <c r="B97" s="84"/>
      <c r="F97" s="85"/>
      <c r="G97" s="85"/>
      <c r="H97" s="85"/>
      <c r="I97" s="85"/>
      <c r="J97" s="85"/>
      <c r="K97" s="85"/>
    </row>
    <row r="98" spans="1:11" s="4" customFormat="1" ht="15.75" x14ac:dyDescent="0.25">
      <c r="A98" s="84"/>
      <c r="B98" s="84"/>
      <c r="F98" s="85"/>
      <c r="G98" s="85"/>
      <c r="H98" s="85"/>
      <c r="I98" s="179"/>
      <c r="J98" s="180"/>
      <c r="K98" s="85"/>
    </row>
    <row r="99" spans="1:11" s="4" customFormat="1" ht="15.75" x14ac:dyDescent="0.25">
      <c r="A99" s="84"/>
      <c r="B99" s="84"/>
      <c r="F99" s="85"/>
      <c r="G99" s="85"/>
      <c r="H99" s="85"/>
      <c r="I99" s="85"/>
      <c r="J99" s="85"/>
      <c r="K99" s="85"/>
    </row>
    <row r="100" spans="1:11" s="4" customFormat="1" ht="15.75" x14ac:dyDescent="0.25">
      <c r="A100" s="84"/>
      <c r="B100" s="84"/>
      <c r="C100" s="85"/>
      <c r="D100" s="85"/>
      <c r="E100" s="85"/>
      <c r="F100" s="85"/>
      <c r="G100" s="85"/>
      <c r="H100" s="85"/>
      <c r="I100" s="85"/>
      <c r="J100" s="85"/>
      <c r="K100" s="85"/>
    </row>
    <row r="101" spans="1:11" s="4" customFormat="1" ht="15.75" x14ac:dyDescent="0.25">
      <c r="A101" s="84"/>
      <c r="B101" s="84"/>
      <c r="C101" s="85"/>
      <c r="D101" s="85"/>
      <c r="E101" s="85"/>
      <c r="F101" s="85"/>
      <c r="G101" s="85"/>
      <c r="H101" s="85"/>
      <c r="I101" s="85"/>
      <c r="J101" s="85"/>
      <c r="K101" s="85"/>
    </row>
    <row r="102" spans="1:11" s="4" customFormat="1" ht="15.75" x14ac:dyDescent="0.25">
      <c r="A102" s="84"/>
      <c r="B102" s="84"/>
      <c r="C102" s="85"/>
      <c r="D102" s="85"/>
      <c r="E102" s="85"/>
      <c r="F102" s="85"/>
      <c r="G102" s="85"/>
      <c r="H102" s="85"/>
      <c r="I102" s="85"/>
      <c r="J102" s="85"/>
      <c r="K102" s="85"/>
    </row>
    <row r="103" spans="1:11" s="4" customFormat="1" ht="15.75" x14ac:dyDescent="0.25">
      <c r="A103" s="84"/>
      <c r="B103" s="84"/>
      <c r="C103" s="85"/>
      <c r="D103" s="85"/>
      <c r="E103" s="85"/>
      <c r="F103" s="85"/>
      <c r="G103" s="85"/>
      <c r="H103" s="85"/>
      <c r="I103" s="85"/>
      <c r="J103" s="85"/>
      <c r="K103" s="85"/>
    </row>
    <row r="104" spans="1:11" s="4" customFormat="1" ht="15.75" x14ac:dyDescent="0.25">
      <c r="A104" s="84"/>
      <c r="B104" s="84"/>
      <c r="C104" s="85"/>
      <c r="D104" s="85"/>
      <c r="E104" s="85"/>
      <c r="F104" s="85"/>
      <c r="G104" s="85"/>
      <c r="H104" s="85"/>
      <c r="I104" s="85"/>
      <c r="J104" s="85"/>
      <c r="K104" s="85"/>
    </row>
    <row r="105" spans="1:11" s="4" customFormat="1" ht="15.75" x14ac:dyDescent="0.25">
      <c r="A105" s="84"/>
      <c r="B105" s="84"/>
      <c r="C105" s="85"/>
      <c r="D105" s="85"/>
      <c r="E105" s="85"/>
      <c r="F105" s="85"/>
      <c r="G105" s="85"/>
      <c r="H105" s="85"/>
      <c r="I105" s="85"/>
      <c r="J105" s="85"/>
      <c r="K105" s="85"/>
    </row>
    <row r="106" spans="1:11" s="4" customFormat="1" ht="15.75" x14ac:dyDescent="0.25">
      <c r="A106" s="84"/>
      <c r="B106" s="84"/>
      <c r="C106" s="85"/>
      <c r="D106" s="85"/>
      <c r="E106" s="85"/>
      <c r="F106" s="85"/>
      <c r="G106" s="85"/>
      <c r="H106" s="85"/>
      <c r="I106" s="85"/>
      <c r="J106" s="85"/>
      <c r="K106" s="85"/>
    </row>
    <row r="107" spans="1:11" s="4" customFormat="1" ht="15.75" x14ac:dyDescent="0.25">
      <c r="A107" s="84"/>
      <c r="B107" s="84"/>
      <c r="C107" s="85"/>
      <c r="D107" s="85"/>
      <c r="E107" s="85"/>
      <c r="F107" s="85"/>
      <c r="G107" s="85"/>
      <c r="H107" s="85"/>
      <c r="I107" s="85"/>
      <c r="J107" s="85"/>
      <c r="K107" s="85"/>
    </row>
    <row r="108" spans="1:11" s="4" customFormat="1" ht="15.75" x14ac:dyDescent="0.25">
      <c r="A108" s="84"/>
      <c r="B108" s="84"/>
      <c r="C108" s="85"/>
      <c r="D108" s="85"/>
      <c r="E108" s="85"/>
      <c r="F108" s="85"/>
      <c r="G108" s="85"/>
      <c r="H108" s="85"/>
      <c r="I108" s="85"/>
      <c r="J108" s="85"/>
      <c r="K108" s="85"/>
    </row>
    <row r="109" spans="1:11" s="4" customFormat="1" ht="15.75" x14ac:dyDescent="0.25">
      <c r="A109" s="84"/>
      <c r="B109" s="84"/>
      <c r="C109" s="85"/>
      <c r="D109" s="85"/>
      <c r="E109" s="85"/>
      <c r="F109" s="85"/>
      <c r="G109" s="85"/>
      <c r="H109" s="85"/>
      <c r="I109" s="85"/>
      <c r="J109" s="85"/>
      <c r="K109" s="85"/>
    </row>
    <row r="110" spans="1:11" s="4" customFormat="1" ht="12.75" x14ac:dyDescent="0.2">
      <c r="A110" s="84"/>
      <c r="B110" s="84"/>
    </row>
    <row r="111" spans="1:11" s="4" customFormat="1" ht="12.75" x14ac:dyDescent="0.2">
      <c r="A111" s="84"/>
      <c r="B111" s="84"/>
    </row>
    <row r="112" spans="1:11" s="4" customFormat="1" ht="12.75" x14ac:dyDescent="0.2">
      <c r="A112" s="84"/>
      <c r="B112" s="84"/>
    </row>
    <row r="113" spans="1:10" s="4" customFormat="1" ht="12.75" x14ac:dyDescent="0.2">
      <c r="A113" s="84"/>
      <c r="B113" s="84"/>
      <c r="J113" s="99"/>
    </row>
    <row r="114" spans="1:10" s="4" customFormat="1" ht="12.75" x14ac:dyDescent="0.2">
      <c r="A114" s="84"/>
      <c r="B114" s="84"/>
    </row>
    <row r="115" spans="1:10" s="4" customFormat="1" ht="12.75" x14ac:dyDescent="0.2">
      <c r="A115" s="84"/>
      <c r="B115" s="84"/>
    </row>
    <row r="116" spans="1:10" s="4" customFormat="1" ht="12.75" x14ac:dyDescent="0.2">
      <c r="A116" s="84"/>
      <c r="B116" s="84"/>
    </row>
    <row r="117" spans="1:10" s="4" customFormat="1" ht="12.75" x14ac:dyDescent="0.2">
      <c r="A117" s="84"/>
      <c r="B117" s="84"/>
    </row>
    <row r="118" spans="1:10" s="4" customFormat="1" ht="12.75" x14ac:dyDescent="0.2">
      <c r="A118" s="84"/>
      <c r="B118" s="84"/>
    </row>
    <row r="119" spans="1:10" s="4" customFormat="1" ht="12.75" x14ac:dyDescent="0.2">
      <c r="A119" s="84"/>
      <c r="B119" s="84"/>
    </row>
    <row r="120" spans="1:10" s="4" customFormat="1" ht="12.75" x14ac:dyDescent="0.2">
      <c r="A120" s="84"/>
      <c r="B120" s="84"/>
    </row>
    <row r="121" spans="1:10" s="4" customFormat="1" ht="12.75" x14ac:dyDescent="0.2">
      <c r="A121" s="84"/>
      <c r="B121" s="84"/>
    </row>
    <row r="122" spans="1:10" s="4" customFormat="1" ht="12.75" x14ac:dyDescent="0.2">
      <c r="A122" s="84"/>
      <c r="B122" s="84"/>
    </row>
    <row r="123" spans="1:10" s="4" customFormat="1" ht="12.75" x14ac:dyDescent="0.2">
      <c r="A123" s="84"/>
      <c r="B123" s="84"/>
    </row>
    <row r="124" spans="1:10" s="4" customFormat="1" ht="12.75" x14ac:dyDescent="0.2">
      <c r="A124" s="84"/>
      <c r="B124" s="84"/>
    </row>
    <row r="125" spans="1:10" s="4" customFormat="1" ht="12.75" x14ac:dyDescent="0.2">
      <c r="A125" s="84"/>
      <c r="B125" s="84"/>
    </row>
    <row r="126" spans="1:10" s="4" customFormat="1" ht="12.75" x14ac:dyDescent="0.2">
      <c r="A126" s="84"/>
      <c r="B126" s="84"/>
    </row>
    <row r="127" spans="1:10" s="4" customFormat="1" ht="12.75" x14ac:dyDescent="0.2">
      <c r="A127" s="84"/>
      <c r="B127" s="84"/>
    </row>
    <row r="128" spans="1:10" s="4" customFormat="1" ht="12.75" x14ac:dyDescent="0.2">
      <c r="A128" s="84"/>
      <c r="B128" s="84"/>
    </row>
    <row r="129" spans="1:2" s="4" customFormat="1" ht="12.75" x14ac:dyDescent="0.2">
      <c r="A129" s="84"/>
      <c r="B129" s="84"/>
    </row>
    <row r="130" spans="1:2" s="4" customFormat="1" ht="12.75" x14ac:dyDescent="0.2">
      <c r="A130" s="84"/>
      <c r="B130" s="84"/>
    </row>
    <row r="131" spans="1:2" s="4" customFormat="1" ht="12.75" x14ac:dyDescent="0.2">
      <c r="A131" s="84"/>
      <c r="B131" s="84"/>
    </row>
    <row r="132" spans="1:2" s="4" customFormat="1" ht="12.75" x14ac:dyDescent="0.2">
      <c r="A132" s="84"/>
      <c r="B132" s="84"/>
    </row>
    <row r="133" spans="1:2" s="4" customFormat="1" ht="12.75" x14ac:dyDescent="0.2">
      <c r="A133" s="84"/>
      <c r="B133" s="84"/>
    </row>
    <row r="134" spans="1:2" s="4" customFormat="1" ht="12.75" x14ac:dyDescent="0.2">
      <c r="A134" s="84"/>
      <c r="B134" s="84"/>
    </row>
    <row r="135" spans="1:2" s="4" customFormat="1" ht="12.75" x14ac:dyDescent="0.2">
      <c r="A135" s="84"/>
      <c r="B135" s="84"/>
    </row>
    <row r="136" spans="1:2" s="4" customFormat="1" ht="12.75" x14ac:dyDescent="0.2">
      <c r="A136" s="84"/>
      <c r="B136" s="84"/>
    </row>
    <row r="137" spans="1:2" s="4" customFormat="1" ht="12.75" x14ac:dyDescent="0.2">
      <c r="A137" s="84"/>
      <c r="B137" s="84"/>
    </row>
    <row r="138" spans="1:2" s="4" customFormat="1" ht="12.75" x14ac:dyDescent="0.2">
      <c r="A138" s="84"/>
      <c r="B138" s="84"/>
    </row>
    <row r="139" spans="1:2" s="4" customFormat="1" ht="12.75" x14ac:dyDescent="0.2">
      <c r="A139" s="84"/>
      <c r="B139" s="84"/>
    </row>
    <row r="140" spans="1:2" s="4" customFormat="1" ht="12.75" x14ac:dyDescent="0.2">
      <c r="A140" s="84"/>
      <c r="B140" s="84"/>
    </row>
    <row r="141" spans="1:2" s="4" customFormat="1" ht="12.75" x14ac:dyDescent="0.2">
      <c r="A141" s="84"/>
      <c r="B141" s="84"/>
    </row>
    <row r="142" spans="1:2" s="4" customFormat="1" ht="12.75" x14ac:dyDescent="0.2">
      <c r="A142" s="84"/>
      <c r="B142" s="84"/>
    </row>
    <row r="143" spans="1:2" s="4" customFormat="1" ht="12.75" x14ac:dyDescent="0.2">
      <c r="A143" s="84"/>
      <c r="B143" s="84"/>
    </row>
    <row r="144" spans="1:2" s="4" customFormat="1" ht="12.75" x14ac:dyDescent="0.2">
      <c r="A144" s="84"/>
      <c r="B144" s="84"/>
    </row>
    <row r="145" spans="1:2" s="4" customFormat="1" ht="12.75" x14ac:dyDescent="0.2">
      <c r="A145" s="84"/>
      <c r="B145" s="84"/>
    </row>
    <row r="146" spans="1:2" s="4" customFormat="1" ht="12.75" x14ac:dyDescent="0.2">
      <c r="A146" s="84"/>
      <c r="B146" s="84"/>
    </row>
    <row r="147" spans="1:2" s="4" customFormat="1" ht="12.75" x14ac:dyDescent="0.2">
      <c r="A147" s="84"/>
      <c r="B147" s="84"/>
    </row>
    <row r="148" spans="1:2" s="4" customFormat="1" ht="12.75" x14ac:dyDescent="0.2">
      <c r="A148" s="84"/>
      <c r="B148" s="84"/>
    </row>
    <row r="149" spans="1:2" s="4" customFormat="1" ht="12.75" x14ac:dyDescent="0.2">
      <c r="A149" s="84"/>
      <c r="B149" s="84"/>
    </row>
    <row r="150" spans="1:2" s="4" customFormat="1" ht="12.75" x14ac:dyDescent="0.2">
      <c r="A150" s="84"/>
      <c r="B150" s="84"/>
    </row>
    <row r="151" spans="1:2" s="4" customFormat="1" ht="12.75" x14ac:dyDescent="0.2">
      <c r="A151" s="84"/>
      <c r="B151" s="84"/>
    </row>
    <row r="152" spans="1:2" s="4" customFormat="1" ht="12.75" x14ac:dyDescent="0.2">
      <c r="A152" s="84"/>
      <c r="B152" s="84"/>
    </row>
    <row r="153" spans="1:2" s="4" customFormat="1" ht="12.75" x14ac:dyDescent="0.2">
      <c r="A153" s="84"/>
      <c r="B153" s="84"/>
    </row>
    <row r="154" spans="1:2" s="4" customFormat="1" ht="12.75" x14ac:dyDescent="0.2">
      <c r="A154" s="84"/>
      <c r="B154" s="84"/>
    </row>
    <row r="155" spans="1:2" s="4" customFormat="1" ht="12.75" x14ac:dyDescent="0.2">
      <c r="A155" s="84"/>
      <c r="B155" s="84"/>
    </row>
    <row r="156" spans="1:2" s="4" customFormat="1" ht="12.75" x14ac:dyDescent="0.2">
      <c r="A156" s="84"/>
      <c r="B156" s="84"/>
    </row>
    <row r="157" spans="1:2" s="4" customFormat="1" ht="12.75" x14ac:dyDescent="0.2">
      <c r="A157" s="84"/>
      <c r="B157" s="84"/>
    </row>
    <row r="158" spans="1:2" s="4" customFormat="1" ht="12.75" x14ac:dyDescent="0.2">
      <c r="A158" s="84"/>
      <c r="B158" s="84"/>
    </row>
    <row r="159" spans="1:2" s="4" customFormat="1" ht="12.75" x14ac:dyDescent="0.2">
      <c r="A159" s="84"/>
      <c r="B159" s="84"/>
    </row>
    <row r="160" spans="1:2" s="4" customFormat="1" ht="12.75" x14ac:dyDescent="0.2">
      <c r="A160" s="84"/>
      <c r="B160" s="84"/>
    </row>
    <row r="161" spans="1:2" s="4" customFormat="1" ht="12.75" x14ac:dyDescent="0.2">
      <c r="A161" s="84"/>
      <c r="B161" s="84"/>
    </row>
    <row r="162" spans="1:2" s="4" customFormat="1" ht="12.75" x14ac:dyDescent="0.2">
      <c r="A162" s="84"/>
      <c r="B162" s="84"/>
    </row>
    <row r="163" spans="1:2" s="4" customFormat="1" ht="12.75" x14ac:dyDescent="0.2">
      <c r="A163" s="84"/>
      <c r="B163" s="84"/>
    </row>
    <row r="164" spans="1:2" s="4" customFormat="1" ht="12.75" x14ac:dyDescent="0.2">
      <c r="A164" s="84"/>
      <c r="B164" s="84"/>
    </row>
    <row r="165" spans="1:2" s="4" customFormat="1" ht="12.75" x14ac:dyDescent="0.2">
      <c r="A165" s="84"/>
      <c r="B165" s="84"/>
    </row>
    <row r="166" spans="1:2" s="4" customFormat="1" ht="12.75" x14ac:dyDescent="0.2">
      <c r="A166" s="84"/>
      <c r="B166" s="84"/>
    </row>
    <row r="167" spans="1:2" s="4" customFormat="1" ht="12.75" x14ac:dyDescent="0.2">
      <c r="A167" s="84"/>
      <c r="B167" s="84"/>
    </row>
    <row r="168" spans="1:2" s="4" customFormat="1" ht="12.75" x14ac:dyDescent="0.2">
      <c r="A168" s="84"/>
      <c r="B168" s="84"/>
    </row>
    <row r="169" spans="1:2" s="4" customFormat="1" ht="12.75" x14ac:dyDescent="0.2">
      <c r="A169" s="84"/>
      <c r="B169" s="84"/>
    </row>
    <row r="170" spans="1:2" s="4" customFormat="1" ht="12.75" x14ac:dyDescent="0.2">
      <c r="A170" s="84"/>
      <c r="B170" s="84"/>
    </row>
    <row r="171" spans="1:2" s="4" customFormat="1" ht="12.75" x14ac:dyDescent="0.2">
      <c r="A171" s="84"/>
      <c r="B171" s="84"/>
    </row>
    <row r="172" spans="1:2" s="4" customFormat="1" ht="12.75" x14ac:dyDescent="0.2">
      <c r="A172" s="84"/>
      <c r="B172" s="84"/>
    </row>
    <row r="173" spans="1:2" s="4" customFormat="1" ht="12.75" x14ac:dyDescent="0.2">
      <c r="A173" s="84"/>
      <c r="B173" s="84"/>
    </row>
    <row r="174" spans="1:2" s="4" customFormat="1" ht="12.75" x14ac:dyDescent="0.2">
      <c r="A174" s="84"/>
      <c r="B174" s="84"/>
    </row>
    <row r="175" spans="1:2" s="4" customFormat="1" ht="12.75" x14ac:dyDescent="0.2">
      <c r="A175" s="84"/>
      <c r="B175" s="84"/>
    </row>
    <row r="176" spans="1:2" s="4" customFormat="1" ht="12.75" x14ac:dyDescent="0.2">
      <c r="A176" s="84"/>
      <c r="B176" s="84"/>
    </row>
    <row r="177" spans="1:2" s="4" customFormat="1" ht="12.75" x14ac:dyDescent="0.2">
      <c r="A177" s="84"/>
      <c r="B177" s="84"/>
    </row>
    <row r="178" spans="1:2" s="4" customFormat="1" ht="12.75" x14ac:dyDescent="0.2">
      <c r="A178" s="84"/>
      <c r="B178" s="84"/>
    </row>
    <row r="179" spans="1:2" s="4" customFormat="1" ht="12.75" x14ac:dyDescent="0.2">
      <c r="A179" s="84"/>
      <c r="B179" s="84"/>
    </row>
    <row r="180" spans="1:2" s="4" customFormat="1" ht="12.75" x14ac:dyDescent="0.2">
      <c r="A180" s="84"/>
      <c r="B180" s="84"/>
    </row>
    <row r="181" spans="1:2" s="4" customFormat="1" ht="12.75" x14ac:dyDescent="0.2">
      <c r="A181" s="84"/>
      <c r="B181" s="84"/>
    </row>
    <row r="182" spans="1:2" s="4" customFormat="1" ht="12.75" x14ac:dyDescent="0.2">
      <c r="A182" s="84"/>
      <c r="B182" s="84"/>
    </row>
    <row r="183" spans="1:2" s="4" customFormat="1" ht="12.75" x14ac:dyDescent="0.2">
      <c r="A183" s="84"/>
      <c r="B183" s="84"/>
    </row>
    <row r="184" spans="1:2" s="4" customFormat="1" ht="12.75" x14ac:dyDescent="0.2">
      <c r="A184" s="84"/>
      <c r="B184" s="84"/>
    </row>
    <row r="185" spans="1:2" s="4" customFormat="1" ht="12.75" x14ac:dyDescent="0.2">
      <c r="A185" s="84"/>
      <c r="B185" s="84"/>
    </row>
    <row r="186" spans="1:2" s="4" customFormat="1" ht="12.75" x14ac:dyDescent="0.2">
      <c r="A186" s="84"/>
      <c r="B186" s="84"/>
    </row>
    <row r="187" spans="1:2" s="4" customFormat="1" ht="12.75" x14ac:dyDescent="0.2">
      <c r="A187" s="84"/>
      <c r="B187" s="84"/>
    </row>
    <row r="188" spans="1:2" s="4" customFormat="1" ht="12.75" x14ac:dyDescent="0.2">
      <c r="A188" s="84"/>
      <c r="B188" s="84"/>
    </row>
    <row r="189" spans="1:2" s="4" customFormat="1" ht="12.75" x14ac:dyDescent="0.2">
      <c r="A189" s="84"/>
      <c r="B189" s="84"/>
    </row>
    <row r="190" spans="1:2" s="4" customFormat="1" ht="12.75" x14ac:dyDescent="0.2">
      <c r="A190" s="84"/>
      <c r="B190" s="84"/>
    </row>
    <row r="191" spans="1:2" s="4" customFormat="1" ht="12.75" x14ac:dyDescent="0.2">
      <c r="A191" s="84"/>
      <c r="B191" s="84"/>
    </row>
    <row r="192" spans="1:2" s="4" customFormat="1" ht="12.75" x14ac:dyDescent="0.2">
      <c r="A192" s="84"/>
      <c r="B192" s="84"/>
    </row>
    <row r="193" spans="1:2" s="4" customFormat="1" ht="12.75" x14ac:dyDescent="0.2">
      <c r="A193" s="84"/>
      <c r="B193" s="84"/>
    </row>
    <row r="194" spans="1:2" s="4" customFormat="1" ht="12.75" x14ac:dyDescent="0.2">
      <c r="A194" s="84"/>
      <c r="B194" s="84"/>
    </row>
    <row r="195" spans="1:2" s="4" customFormat="1" ht="12.75" x14ac:dyDescent="0.2">
      <c r="A195" s="84"/>
      <c r="B195" s="84"/>
    </row>
    <row r="196" spans="1:2" s="4" customFormat="1" ht="12.75" x14ac:dyDescent="0.2">
      <c r="A196" s="84"/>
      <c r="B196" s="84"/>
    </row>
    <row r="197" spans="1:2" s="4" customFormat="1" ht="12.75" x14ac:dyDescent="0.2">
      <c r="A197" s="84"/>
      <c r="B197" s="84"/>
    </row>
    <row r="198" spans="1:2" s="4" customFormat="1" ht="12.75" x14ac:dyDescent="0.2">
      <c r="A198" s="84"/>
      <c r="B198" s="84"/>
    </row>
    <row r="199" spans="1:2" s="4" customFormat="1" ht="12.75" x14ac:dyDescent="0.2">
      <c r="A199" s="84"/>
      <c r="B199" s="84"/>
    </row>
    <row r="200" spans="1:2" s="4" customFormat="1" ht="12.75" x14ac:dyDescent="0.2">
      <c r="A200" s="84"/>
      <c r="B200" s="84"/>
    </row>
    <row r="201" spans="1:2" s="4" customFormat="1" ht="12.75" x14ac:dyDescent="0.2">
      <c r="A201" s="84"/>
      <c r="B201" s="84"/>
    </row>
    <row r="202" spans="1:2" s="4" customFormat="1" ht="12.75" x14ac:dyDescent="0.2">
      <c r="A202" s="84"/>
      <c r="B202" s="84"/>
    </row>
    <row r="203" spans="1:2" s="4" customFormat="1" ht="12.75" x14ac:dyDescent="0.2">
      <c r="A203" s="84"/>
      <c r="B203" s="84"/>
    </row>
    <row r="204" spans="1:2" s="4" customFormat="1" ht="12.75" x14ac:dyDescent="0.2">
      <c r="A204" s="84"/>
      <c r="B204" s="84"/>
    </row>
    <row r="205" spans="1:2" s="4" customFormat="1" ht="12.75" x14ac:dyDescent="0.2">
      <c r="A205" s="84"/>
      <c r="B205" s="84"/>
    </row>
    <row r="206" spans="1:2" s="4" customFormat="1" ht="12.75" x14ac:dyDescent="0.2">
      <c r="A206" s="84"/>
      <c r="B206" s="84"/>
    </row>
    <row r="207" spans="1:2" s="4" customFormat="1" ht="12.75" x14ac:dyDescent="0.2">
      <c r="A207" s="84"/>
      <c r="B207" s="84"/>
    </row>
    <row r="208" spans="1:2" s="4" customFormat="1" ht="12.75" x14ac:dyDescent="0.2">
      <c r="A208" s="84"/>
      <c r="B208" s="84"/>
    </row>
    <row r="209" spans="1:2" s="4" customFormat="1" ht="12.75" x14ac:dyDescent="0.2">
      <c r="A209" s="84"/>
      <c r="B209" s="84"/>
    </row>
    <row r="210" spans="1:2" s="4" customFormat="1" ht="12.75" x14ac:dyDescent="0.2">
      <c r="A210" s="84"/>
      <c r="B210" s="84"/>
    </row>
    <row r="211" spans="1:2" s="4" customFormat="1" ht="12.75" x14ac:dyDescent="0.2">
      <c r="A211" s="84"/>
      <c r="B211" s="84"/>
    </row>
    <row r="212" spans="1:2" s="4" customFormat="1" ht="12.75" x14ac:dyDescent="0.2">
      <c r="A212" s="84"/>
      <c r="B212" s="84"/>
    </row>
    <row r="213" spans="1:2" s="4" customFormat="1" ht="12.75" x14ac:dyDescent="0.2">
      <c r="A213" s="84"/>
      <c r="B213" s="84"/>
    </row>
    <row r="214" spans="1:2" s="4" customFormat="1" ht="12.75" x14ac:dyDescent="0.2">
      <c r="A214" s="84"/>
      <c r="B214" s="84"/>
    </row>
    <row r="215" spans="1:2" s="4" customFormat="1" ht="12.75" x14ac:dyDescent="0.2">
      <c r="A215" s="84"/>
      <c r="B215" s="84"/>
    </row>
    <row r="216" spans="1:2" s="4" customFormat="1" ht="12.75" x14ac:dyDescent="0.2">
      <c r="A216" s="84"/>
      <c r="B216" s="84"/>
    </row>
    <row r="217" spans="1:2" s="4" customFormat="1" ht="12.75" x14ac:dyDescent="0.2">
      <c r="A217" s="84"/>
      <c r="B217" s="84"/>
    </row>
    <row r="218" spans="1:2" s="4" customFormat="1" ht="12.75" x14ac:dyDescent="0.2">
      <c r="A218" s="84"/>
      <c r="B218" s="84"/>
    </row>
    <row r="219" spans="1:2" s="4" customFormat="1" ht="12.75" x14ac:dyDescent="0.2">
      <c r="A219" s="84"/>
      <c r="B219" s="84"/>
    </row>
    <row r="220" spans="1:2" s="4" customFormat="1" ht="12.75" x14ac:dyDescent="0.2">
      <c r="A220" s="84"/>
      <c r="B220" s="84"/>
    </row>
    <row r="221" spans="1:2" s="4" customFormat="1" ht="12.75" x14ac:dyDescent="0.2">
      <c r="A221" s="84"/>
      <c r="B221" s="84"/>
    </row>
    <row r="222" spans="1:2" s="4" customFormat="1" ht="12.75" x14ac:dyDescent="0.2">
      <c r="A222" s="84"/>
      <c r="B222" s="84"/>
    </row>
    <row r="223" spans="1:2" s="4" customFormat="1" ht="12.75" x14ac:dyDescent="0.2">
      <c r="A223" s="84"/>
      <c r="B223" s="84"/>
    </row>
    <row r="224" spans="1:2" s="4" customFormat="1" ht="12.75" x14ac:dyDescent="0.2">
      <c r="A224" s="84"/>
      <c r="B224" s="84"/>
    </row>
    <row r="225" spans="1:2" s="4" customFormat="1" ht="12.75" x14ac:dyDescent="0.2">
      <c r="A225" s="84"/>
      <c r="B225" s="84"/>
    </row>
    <row r="226" spans="1:2" s="4" customFormat="1" ht="12.75" x14ac:dyDescent="0.2">
      <c r="A226" s="84"/>
      <c r="B226" s="84"/>
    </row>
    <row r="227" spans="1:2" s="4" customFormat="1" ht="12.75" x14ac:dyDescent="0.2">
      <c r="A227" s="84"/>
      <c r="B227" s="84"/>
    </row>
    <row r="228" spans="1:2" s="4" customFormat="1" ht="12.75" x14ac:dyDescent="0.2">
      <c r="A228" s="84"/>
      <c r="B228" s="84"/>
    </row>
    <row r="229" spans="1:2" s="4" customFormat="1" ht="12.75" x14ac:dyDescent="0.2">
      <c r="A229" s="84"/>
      <c r="B229" s="84"/>
    </row>
    <row r="230" spans="1:2" s="4" customFormat="1" ht="12.75" x14ac:dyDescent="0.2">
      <c r="A230" s="84"/>
      <c r="B230" s="84"/>
    </row>
    <row r="231" spans="1:2" s="4" customFormat="1" ht="12.75" x14ac:dyDescent="0.2">
      <c r="A231" s="84"/>
      <c r="B231" s="84"/>
    </row>
    <row r="232" spans="1:2" s="4" customFormat="1" ht="12.75" x14ac:dyDescent="0.2">
      <c r="A232" s="84"/>
      <c r="B232" s="84"/>
    </row>
    <row r="233" spans="1:2" s="4" customFormat="1" ht="12.75" x14ac:dyDescent="0.2">
      <c r="A233" s="84"/>
      <c r="B233" s="84"/>
    </row>
    <row r="234" spans="1:2" s="4" customFormat="1" ht="12.75" x14ac:dyDescent="0.2">
      <c r="A234" s="84"/>
      <c r="B234" s="84"/>
    </row>
    <row r="235" spans="1:2" s="4" customFormat="1" ht="12.75" x14ac:dyDescent="0.2">
      <c r="A235" s="84"/>
      <c r="B235" s="84"/>
    </row>
    <row r="236" spans="1:2" s="4" customFormat="1" ht="12.75" x14ac:dyDescent="0.2">
      <c r="A236" s="84"/>
      <c r="B236" s="84"/>
    </row>
    <row r="237" spans="1:2" s="4" customFormat="1" ht="12.75" x14ac:dyDescent="0.2">
      <c r="A237" s="84"/>
      <c r="B237" s="84"/>
    </row>
    <row r="238" spans="1:2" s="4" customFormat="1" ht="12.75" x14ac:dyDescent="0.2">
      <c r="A238" s="84"/>
      <c r="B238" s="84"/>
    </row>
    <row r="239" spans="1:2" s="4" customFormat="1" ht="12.75" x14ac:dyDescent="0.2">
      <c r="A239" s="84"/>
      <c r="B239" s="84"/>
    </row>
    <row r="240" spans="1:2" s="4" customFormat="1" ht="12.75" x14ac:dyDescent="0.2">
      <c r="A240" s="84"/>
      <c r="B240" s="84"/>
    </row>
    <row r="241" spans="1:2" s="4" customFormat="1" ht="12.75" x14ac:dyDescent="0.2">
      <c r="A241" s="84"/>
      <c r="B241" s="84"/>
    </row>
    <row r="242" spans="1:2" s="4" customFormat="1" ht="12.75" x14ac:dyDescent="0.2">
      <c r="A242" s="84"/>
      <c r="B242" s="84"/>
    </row>
    <row r="243" spans="1:2" s="4" customFormat="1" ht="12.75" x14ac:dyDescent="0.2">
      <c r="A243" s="84"/>
      <c r="B243" s="84"/>
    </row>
    <row r="244" spans="1:2" s="4" customFormat="1" ht="12.75" x14ac:dyDescent="0.2">
      <c r="A244" s="84"/>
      <c r="B244" s="84"/>
    </row>
    <row r="245" spans="1:2" s="4" customFormat="1" ht="12.75" x14ac:dyDescent="0.2">
      <c r="A245" s="84"/>
      <c r="B245" s="84"/>
    </row>
    <row r="246" spans="1:2" s="4" customFormat="1" ht="12.75" x14ac:dyDescent="0.2">
      <c r="A246" s="84"/>
      <c r="B246" s="84"/>
    </row>
    <row r="247" spans="1:2" s="4" customFormat="1" ht="12.75" x14ac:dyDescent="0.2">
      <c r="A247" s="84"/>
      <c r="B247" s="84"/>
    </row>
    <row r="248" spans="1:2" s="4" customFormat="1" ht="12.75" x14ac:dyDescent="0.2">
      <c r="A248" s="84"/>
      <c r="B248" s="84"/>
    </row>
    <row r="249" spans="1:2" s="4" customFormat="1" ht="12.75" x14ac:dyDescent="0.2">
      <c r="A249" s="84"/>
      <c r="B249" s="84"/>
    </row>
    <row r="250" spans="1:2" s="4" customFormat="1" ht="12.75" x14ac:dyDescent="0.2">
      <c r="A250" s="84"/>
      <c r="B250" s="84"/>
    </row>
    <row r="251" spans="1:2" s="4" customFormat="1" ht="12.75" x14ac:dyDescent="0.2">
      <c r="A251" s="84"/>
      <c r="B251" s="84"/>
    </row>
    <row r="252" spans="1:2" s="4" customFormat="1" ht="12.75" x14ac:dyDescent="0.2">
      <c r="A252" s="84"/>
      <c r="B252" s="84"/>
    </row>
    <row r="253" spans="1:2" s="4" customFormat="1" ht="12.75" x14ac:dyDescent="0.2">
      <c r="A253" s="84"/>
      <c r="B253" s="84"/>
    </row>
    <row r="254" spans="1:2" s="4" customFormat="1" ht="12.75" x14ac:dyDescent="0.2">
      <c r="A254" s="84"/>
      <c r="B254" s="84"/>
    </row>
    <row r="255" spans="1:2" s="4" customFormat="1" ht="12.75" x14ac:dyDescent="0.2">
      <c r="A255" s="84"/>
      <c r="B255" s="84"/>
    </row>
    <row r="256" spans="1:2" s="4" customFormat="1" ht="12.75" x14ac:dyDescent="0.2">
      <c r="A256" s="84"/>
      <c r="B256" s="84"/>
    </row>
    <row r="257" spans="1:2" s="4" customFormat="1" ht="12.75" x14ac:dyDescent="0.2">
      <c r="A257" s="84"/>
      <c r="B257" s="84"/>
    </row>
    <row r="258" spans="1:2" s="4" customFormat="1" ht="12.75" x14ac:dyDescent="0.2">
      <c r="A258" s="84"/>
      <c r="B258" s="84"/>
    </row>
    <row r="259" spans="1:2" s="4" customFormat="1" ht="12.75" x14ac:dyDescent="0.2">
      <c r="A259" s="84"/>
      <c r="B259" s="84"/>
    </row>
    <row r="260" spans="1:2" s="4" customFormat="1" ht="12.75" x14ac:dyDescent="0.2">
      <c r="A260" s="84"/>
      <c r="B260" s="84"/>
    </row>
    <row r="261" spans="1:2" s="4" customFormat="1" ht="12.75" x14ac:dyDescent="0.2">
      <c r="A261" s="84"/>
      <c r="B261" s="84"/>
    </row>
    <row r="262" spans="1:2" s="4" customFormat="1" ht="12.75" x14ac:dyDescent="0.2">
      <c r="A262" s="84"/>
      <c r="B262" s="84"/>
    </row>
    <row r="263" spans="1:2" s="4" customFormat="1" ht="12.75" x14ac:dyDescent="0.2">
      <c r="A263" s="84"/>
      <c r="B263" s="84"/>
    </row>
    <row r="264" spans="1:2" s="4" customFormat="1" ht="12.75" x14ac:dyDescent="0.2">
      <c r="A264" s="84"/>
      <c r="B264" s="84"/>
    </row>
    <row r="265" spans="1:2" s="4" customFormat="1" ht="12.75" x14ac:dyDescent="0.2">
      <c r="A265" s="84"/>
      <c r="B265" s="84"/>
    </row>
    <row r="266" spans="1:2" s="4" customFormat="1" ht="12.75" x14ac:dyDescent="0.2">
      <c r="A266" s="84"/>
      <c r="B266" s="84"/>
    </row>
    <row r="267" spans="1:2" s="4" customFormat="1" ht="12.75" x14ac:dyDescent="0.2">
      <c r="A267" s="84"/>
      <c r="B267" s="84"/>
    </row>
    <row r="268" spans="1:2" s="4" customFormat="1" ht="12.75" x14ac:dyDescent="0.2">
      <c r="A268" s="84"/>
      <c r="B268" s="84"/>
    </row>
    <row r="269" spans="1:2" s="4" customFormat="1" ht="12.75" x14ac:dyDescent="0.2">
      <c r="A269" s="84"/>
      <c r="B269" s="84"/>
    </row>
    <row r="270" spans="1:2" s="4" customFormat="1" ht="12.75" x14ac:dyDescent="0.2">
      <c r="A270" s="84"/>
      <c r="B270" s="84"/>
    </row>
    <row r="271" spans="1:2" s="4" customFormat="1" ht="12.75" x14ac:dyDescent="0.2">
      <c r="A271" s="84"/>
      <c r="B271" s="84"/>
    </row>
    <row r="272" spans="1:2" s="4" customFormat="1" ht="12.75" x14ac:dyDescent="0.2">
      <c r="A272" s="84"/>
      <c r="B272" s="84"/>
    </row>
    <row r="273" spans="1:2" s="4" customFormat="1" ht="12.75" x14ac:dyDescent="0.2">
      <c r="A273" s="84"/>
      <c r="B273" s="84"/>
    </row>
    <row r="274" spans="1:2" s="4" customFormat="1" ht="12.75" x14ac:dyDescent="0.2">
      <c r="A274" s="84"/>
      <c r="B274" s="84"/>
    </row>
    <row r="275" spans="1:2" s="4" customFormat="1" ht="12.75" x14ac:dyDescent="0.2">
      <c r="A275" s="84"/>
      <c r="B275" s="84"/>
    </row>
    <row r="276" spans="1:2" s="4" customFormat="1" ht="12.75" x14ac:dyDescent="0.2">
      <c r="A276" s="84"/>
      <c r="B276" s="84"/>
    </row>
    <row r="277" spans="1:2" s="4" customFormat="1" ht="12.75" x14ac:dyDescent="0.2">
      <c r="A277" s="84"/>
      <c r="B277" s="84"/>
    </row>
    <row r="278" spans="1:2" s="4" customFormat="1" ht="12.75" x14ac:dyDescent="0.2">
      <c r="A278" s="84"/>
      <c r="B278" s="84"/>
    </row>
    <row r="279" spans="1:2" s="4" customFormat="1" ht="12.75" x14ac:dyDescent="0.2">
      <c r="A279" s="84"/>
      <c r="B279" s="84"/>
    </row>
    <row r="280" spans="1:2" s="4" customFormat="1" ht="12.75" x14ac:dyDescent="0.2">
      <c r="A280" s="84"/>
      <c r="B280" s="84"/>
    </row>
    <row r="281" spans="1:2" s="4" customFormat="1" ht="12.75" x14ac:dyDescent="0.2">
      <c r="A281" s="84"/>
      <c r="B281" s="84"/>
    </row>
    <row r="282" spans="1:2" s="4" customFormat="1" ht="12.75" x14ac:dyDescent="0.2">
      <c r="A282" s="84"/>
      <c r="B282" s="84"/>
    </row>
    <row r="283" spans="1:2" s="4" customFormat="1" ht="12.75" x14ac:dyDescent="0.2">
      <c r="A283" s="84"/>
      <c r="B283" s="84"/>
    </row>
    <row r="284" spans="1:2" s="4" customFormat="1" ht="12.75" x14ac:dyDescent="0.2">
      <c r="A284" s="84"/>
      <c r="B284" s="84"/>
    </row>
    <row r="285" spans="1:2" s="4" customFormat="1" ht="12.75" x14ac:dyDescent="0.2">
      <c r="A285" s="84"/>
      <c r="B285" s="84"/>
    </row>
    <row r="286" spans="1:2" s="4" customFormat="1" ht="12.75" x14ac:dyDescent="0.2">
      <c r="A286" s="84"/>
      <c r="B286" s="84"/>
    </row>
    <row r="287" spans="1:2" s="4" customFormat="1" ht="12.75" x14ac:dyDescent="0.2">
      <c r="A287" s="84"/>
      <c r="B287" s="84"/>
    </row>
    <row r="288" spans="1:2" s="4" customFormat="1" ht="12.75" x14ac:dyDescent="0.2">
      <c r="A288" s="84"/>
      <c r="B288" s="84"/>
    </row>
    <row r="289" spans="1:2" s="4" customFormat="1" ht="12.75" x14ac:dyDescent="0.2">
      <c r="A289" s="84"/>
      <c r="B289" s="84"/>
    </row>
    <row r="290" spans="1:2" s="4" customFormat="1" ht="12.75" x14ac:dyDescent="0.2">
      <c r="A290" s="84"/>
      <c r="B290" s="84"/>
    </row>
    <row r="291" spans="1:2" s="4" customFormat="1" ht="12.75" x14ac:dyDescent="0.2">
      <c r="A291" s="84"/>
      <c r="B291" s="84"/>
    </row>
    <row r="292" spans="1:2" s="4" customFormat="1" ht="12.75" x14ac:dyDescent="0.2">
      <c r="A292" s="84"/>
      <c r="B292" s="84"/>
    </row>
    <row r="293" spans="1:2" s="4" customFormat="1" ht="12.75" x14ac:dyDescent="0.2">
      <c r="A293" s="84"/>
      <c r="B293" s="84"/>
    </row>
    <row r="294" spans="1:2" s="4" customFormat="1" ht="12.75" x14ac:dyDescent="0.2">
      <c r="A294" s="84"/>
      <c r="B294" s="84"/>
    </row>
    <row r="295" spans="1:2" s="4" customFormat="1" ht="12.75" x14ac:dyDescent="0.2">
      <c r="A295" s="84"/>
      <c r="B295" s="84"/>
    </row>
    <row r="296" spans="1:2" s="4" customFormat="1" ht="12.75" x14ac:dyDescent="0.2">
      <c r="A296" s="84"/>
      <c r="B296" s="84"/>
    </row>
    <row r="297" spans="1:2" s="4" customFormat="1" ht="12.75" x14ac:dyDescent="0.2">
      <c r="A297" s="84"/>
      <c r="B297" s="84"/>
    </row>
    <row r="298" spans="1:2" s="4" customFormat="1" ht="12.75" x14ac:dyDescent="0.2">
      <c r="A298" s="84"/>
      <c r="B298" s="84"/>
    </row>
    <row r="299" spans="1:2" s="4" customFormat="1" ht="12.75" x14ac:dyDescent="0.2">
      <c r="A299" s="84"/>
      <c r="B299" s="84"/>
    </row>
    <row r="300" spans="1:2" x14ac:dyDescent="0.25">
      <c r="A300" s="100"/>
      <c r="B300" s="100"/>
    </row>
    <row r="301" spans="1:2" x14ac:dyDescent="0.25">
      <c r="A301" s="100"/>
      <c r="B301" s="100"/>
    </row>
    <row r="302" spans="1:2" x14ac:dyDescent="0.25">
      <c r="A302" s="100"/>
      <c r="B302" s="100"/>
    </row>
    <row r="303" spans="1:2" x14ac:dyDescent="0.25">
      <c r="A303" s="100"/>
      <c r="B303" s="100"/>
    </row>
    <row r="304" spans="1:2" x14ac:dyDescent="0.25">
      <c r="A304" s="100"/>
      <c r="B304" s="100"/>
    </row>
    <row r="305" spans="1:2" x14ac:dyDescent="0.25">
      <c r="A305" s="100"/>
      <c r="B305" s="100"/>
    </row>
    <row r="306" spans="1:2" x14ac:dyDescent="0.25">
      <c r="A306" s="100"/>
      <c r="B306" s="100"/>
    </row>
    <row r="307" spans="1:2" x14ac:dyDescent="0.25">
      <c r="A307" s="100"/>
      <c r="B307" s="100"/>
    </row>
    <row r="308" spans="1:2" x14ac:dyDescent="0.25">
      <c r="A308" s="100"/>
      <c r="B308" s="100"/>
    </row>
    <row r="309" spans="1:2" x14ac:dyDescent="0.25">
      <c r="A309" s="100"/>
      <c r="B309" s="100"/>
    </row>
    <row r="310" spans="1:2" x14ac:dyDescent="0.25">
      <c r="A310" s="100"/>
      <c r="B310" s="100"/>
    </row>
    <row r="311" spans="1:2" x14ac:dyDescent="0.25">
      <c r="A311" s="100"/>
      <c r="B311" s="100"/>
    </row>
    <row r="312" spans="1:2" x14ac:dyDescent="0.25">
      <c r="A312" s="100"/>
      <c r="B312" s="100"/>
    </row>
    <row r="313" spans="1:2" x14ac:dyDescent="0.25">
      <c r="A313" s="100"/>
      <c r="B313" s="100"/>
    </row>
    <row r="314" spans="1:2" x14ac:dyDescent="0.25">
      <c r="A314" s="100"/>
      <c r="B314" s="100"/>
    </row>
    <row r="315" spans="1:2" x14ac:dyDescent="0.25">
      <c r="A315" s="100"/>
      <c r="B315" s="100"/>
    </row>
    <row r="316" spans="1:2" x14ac:dyDescent="0.25">
      <c r="A316" s="100"/>
      <c r="B316" s="100"/>
    </row>
    <row r="317" spans="1:2" x14ac:dyDescent="0.25">
      <c r="A317" s="100"/>
      <c r="B317" s="100"/>
    </row>
    <row r="318" spans="1:2" x14ac:dyDescent="0.25">
      <c r="A318" s="100"/>
      <c r="B318" s="100"/>
    </row>
    <row r="319" spans="1:2" x14ac:dyDescent="0.25">
      <c r="A319" s="100"/>
      <c r="B319" s="100"/>
    </row>
    <row r="320" spans="1:2" x14ac:dyDescent="0.25">
      <c r="A320" s="100"/>
      <c r="B320" s="100"/>
    </row>
    <row r="321" spans="1:2" x14ac:dyDescent="0.25">
      <c r="A321" s="100"/>
      <c r="B321" s="100"/>
    </row>
    <row r="322" spans="1:2" x14ac:dyDescent="0.25">
      <c r="A322" s="100"/>
      <c r="B322" s="100"/>
    </row>
    <row r="323" spans="1:2" x14ac:dyDescent="0.25">
      <c r="A323" s="100"/>
      <c r="B323" s="100"/>
    </row>
    <row r="324" spans="1:2" x14ac:dyDescent="0.25">
      <c r="A324" s="100"/>
      <c r="B324" s="100"/>
    </row>
    <row r="325" spans="1:2" x14ac:dyDescent="0.25">
      <c r="A325" s="100"/>
      <c r="B325" s="100"/>
    </row>
    <row r="326" spans="1:2" x14ac:dyDescent="0.25">
      <c r="A326" s="100"/>
      <c r="B326" s="100"/>
    </row>
    <row r="327" spans="1:2" x14ac:dyDescent="0.25">
      <c r="A327" s="100"/>
      <c r="B327" s="100"/>
    </row>
    <row r="328" spans="1:2" x14ac:dyDescent="0.25">
      <c r="A328" s="100"/>
      <c r="B328" s="100"/>
    </row>
    <row r="329" spans="1:2" x14ac:dyDescent="0.25">
      <c r="A329" s="100"/>
      <c r="B329" s="100"/>
    </row>
    <row r="330" spans="1:2" x14ac:dyDescent="0.25">
      <c r="A330" s="100"/>
      <c r="B330" s="100"/>
    </row>
    <row r="331" spans="1:2" x14ac:dyDescent="0.25">
      <c r="A331" s="100"/>
      <c r="B331" s="100"/>
    </row>
    <row r="332" spans="1:2" x14ac:dyDescent="0.25">
      <c r="A332" s="100"/>
      <c r="B332" s="100"/>
    </row>
    <row r="333" spans="1:2" x14ac:dyDescent="0.25">
      <c r="A333" s="100"/>
      <c r="B333" s="100"/>
    </row>
    <row r="334" spans="1:2" x14ac:dyDescent="0.25">
      <c r="A334" s="100"/>
      <c r="B334" s="100"/>
    </row>
    <row r="335" spans="1:2" x14ac:dyDescent="0.25">
      <c r="A335" s="100"/>
      <c r="B335" s="100"/>
    </row>
    <row r="336" spans="1:2" x14ac:dyDescent="0.25">
      <c r="A336" s="100"/>
      <c r="B336" s="100"/>
    </row>
    <row r="337" spans="1:2" x14ac:dyDescent="0.25">
      <c r="A337" s="100"/>
      <c r="B337" s="100"/>
    </row>
    <row r="338" spans="1:2" x14ac:dyDescent="0.25">
      <c r="A338" s="100"/>
      <c r="B338" s="100"/>
    </row>
    <row r="339" spans="1:2" x14ac:dyDescent="0.25">
      <c r="A339" s="100"/>
      <c r="B339" s="100"/>
    </row>
    <row r="340" spans="1:2" x14ac:dyDescent="0.25">
      <c r="A340" s="100"/>
      <c r="B340" s="100"/>
    </row>
    <row r="341" spans="1:2" x14ac:dyDescent="0.25">
      <c r="A341" s="100"/>
      <c r="B341" s="100"/>
    </row>
    <row r="342" spans="1:2" x14ac:dyDescent="0.25">
      <c r="A342" s="100"/>
      <c r="B342" s="100"/>
    </row>
    <row r="343" spans="1:2" x14ac:dyDescent="0.25">
      <c r="A343" s="100"/>
      <c r="B343" s="100"/>
    </row>
    <row r="344" spans="1:2" x14ac:dyDescent="0.25">
      <c r="A344" s="100"/>
      <c r="B344" s="100"/>
    </row>
    <row r="345" spans="1:2" x14ac:dyDescent="0.25">
      <c r="A345" s="100"/>
      <c r="B345" s="100"/>
    </row>
    <row r="346" spans="1:2" x14ac:dyDescent="0.25">
      <c r="A346" s="100"/>
      <c r="B346" s="100"/>
    </row>
    <row r="347" spans="1:2" x14ac:dyDescent="0.25">
      <c r="A347" s="100"/>
      <c r="B347" s="100"/>
    </row>
    <row r="348" spans="1:2" x14ac:dyDescent="0.25">
      <c r="A348" s="100"/>
      <c r="B348" s="100"/>
    </row>
    <row r="349" spans="1:2" x14ac:dyDescent="0.25">
      <c r="A349" s="100"/>
      <c r="B349" s="100"/>
    </row>
    <row r="350" spans="1:2" x14ac:dyDescent="0.25">
      <c r="A350" s="100"/>
      <c r="B350" s="100"/>
    </row>
    <row r="351" spans="1:2" x14ac:dyDescent="0.25">
      <c r="A351" s="100"/>
      <c r="B351" s="100"/>
    </row>
    <row r="352" spans="1:2" x14ac:dyDescent="0.25">
      <c r="A352" s="100"/>
      <c r="B352" s="100"/>
    </row>
    <row r="353" spans="1:2" x14ac:dyDescent="0.25">
      <c r="A353" s="100"/>
      <c r="B353" s="100"/>
    </row>
    <row r="354" spans="1:2" x14ac:dyDescent="0.25">
      <c r="A354" s="100"/>
      <c r="B354" s="100"/>
    </row>
    <row r="355" spans="1:2" x14ac:dyDescent="0.25">
      <c r="A355" s="100"/>
      <c r="B355" s="100"/>
    </row>
    <row r="356" spans="1:2" x14ac:dyDescent="0.25">
      <c r="A356" s="100"/>
      <c r="B356" s="100"/>
    </row>
    <row r="357" spans="1:2" x14ac:dyDescent="0.25">
      <c r="A357" s="100"/>
      <c r="B357" s="100"/>
    </row>
    <row r="358" spans="1:2" x14ac:dyDescent="0.25">
      <c r="A358" s="100"/>
      <c r="B358" s="100"/>
    </row>
    <row r="359" spans="1:2" x14ac:dyDescent="0.25">
      <c r="A359" s="100"/>
      <c r="B359" s="100"/>
    </row>
    <row r="360" spans="1:2" x14ac:dyDescent="0.25">
      <c r="A360" s="100"/>
      <c r="B360" s="100"/>
    </row>
    <row r="361" spans="1:2" x14ac:dyDescent="0.25">
      <c r="A361" s="100"/>
      <c r="B361" s="100"/>
    </row>
    <row r="362" spans="1:2" x14ac:dyDescent="0.25">
      <c r="A362" s="100"/>
      <c r="B362" s="100"/>
    </row>
    <row r="363" spans="1:2" x14ac:dyDescent="0.25">
      <c r="A363" s="100"/>
      <c r="B363" s="100"/>
    </row>
    <row r="364" spans="1:2" x14ac:dyDescent="0.25">
      <c r="A364" s="100"/>
      <c r="B364" s="100"/>
    </row>
    <row r="365" spans="1:2" x14ac:dyDescent="0.25">
      <c r="A365" s="100"/>
      <c r="B365" s="100"/>
    </row>
  </sheetData>
  <mergeCells count="176">
    <mergeCell ref="A90:C90"/>
    <mergeCell ref="I98:J98"/>
    <mergeCell ref="GR81:GS81"/>
    <mergeCell ref="GT81:GU81"/>
    <mergeCell ref="GV81:GW81"/>
    <mergeCell ref="GX81:GY81"/>
    <mergeCell ref="GZ81:HA81"/>
    <mergeCell ref="B82:C82"/>
    <mergeCell ref="GF81:GG81"/>
    <mergeCell ref="GH81:GI81"/>
    <mergeCell ref="GJ81:GK81"/>
    <mergeCell ref="GL81:GM81"/>
    <mergeCell ref="GN81:GO81"/>
    <mergeCell ref="GP81:GQ81"/>
    <mergeCell ref="FT81:FU81"/>
    <mergeCell ref="FV81:FW81"/>
    <mergeCell ref="FX81:FY81"/>
    <mergeCell ref="FZ81:GA81"/>
    <mergeCell ref="GB81:GC81"/>
    <mergeCell ref="GD81:GE81"/>
    <mergeCell ref="FH81:FI81"/>
    <mergeCell ref="FJ81:FK81"/>
    <mergeCell ref="FL81:FM81"/>
    <mergeCell ref="FN81:FO81"/>
    <mergeCell ref="FP81:FQ81"/>
    <mergeCell ref="FR81:FS81"/>
    <mergeCell ref="EV81:EW81"/>
    <mergeCell ref="EX81:EY81"/>
    <mergeCell ref="EZ81:FA81"/>
    <mergeCell ref="FB81:FC81"/>
    <mergeCell ref="FD81:FE81"/>
    <mergeCell ref="FF81:FG81"/>
    <mergeCell ref="EJ81:EK81"/>
    <mergeCell ref="EL81:EM81"/>
    <mergeCell ref="EN81:EO81"/>
    <mergeCell ref="EP81:EQ81"/>
    <mergeCell ref="ER81:ES81"/>
    <mergeCell ref="ET81:EU81"/>
    <mergeCell ref="DX81:DY81"/>
    <mergeCell ref="DZ81:EA81"/>
    <mergeCell ref="EB81:EC81"/>
    <mergeCell ref="ED81:EE81"/>
    <mergeCell ref="EF81:EG81"/>
    <mergeCell ref="EH81:EI81"/>
    <mergeCell ref="DL81:DM81"/>
    <mergeCell ref="DN81:DO81"/>
    <mergeCell ref="DP81:DQ81"/>
    <mergeCell ref="DR81:DS81"/>
    <mergeCell ref="DT81:DU81"/>
    <mergeCell ref="DV81:DW81"/>
    <mergeCell ref="CZ81:DA81"/>
    <mergeCell ref="DB81:DC81"/>
    <mergeCell ref="DD81:DE81"/>
    <mergeCell ref="DF81:DG81"/>
    <mergeCell ref="DH81:DI81"/>
    <mergeCell ref="DJ81:DK81"/>
    <mergeCell ref="CN81:CO81"/>
    <mergeCell ref="CP81:CQ81"/>
    <mergeCell ref="CR81:CS81"/>
    <mergeCell ref="CT81:CU81"/>
    <mergeCell ref="CV81:CW81"/>
    <mergeCell ref="CX81:CY81"/>
    <mergeCell ref="CB81:CC81"/>
    <mergeCell ref="CD81:CE81"/>
    <mergeCell ref="CF81:CG81"/>
    <mergeCell ref="CH81:CI81"/>
    <mergeCell ref="CJ81:CK81"/>
    <mergeCell ref="CL81:CM81"/>
    <mergeCell ref="BP81:BQ81"/>
    <mergeCell ref="BR81:BS81"/>
    <mergeCell ref="BT81:BU81"/>
    <mergeCell ref="BV81:BW81"/>
    <mergeCell ref="BX81:BY81"/>
    <mergeCell ref="BZ81:CA81"/>
    <mergeCell ref="BD81:BE81"/>
    <mergeCell ref="BF81:BG81"/>
    <mergeCell ref="BH81:BI81"/>
    <mergeCell ref="BJ81:BK81"/>
    <mergeCell ref="BL81:BM81"/>
    <mergeCell ref="BN81:BO81"/>
    <mergeCell ref="AR81:AS81"/>
    <mergeCell ref="AT81:AU81"/>
    <mergeCell ref="AV81:AW81"/>
    <mergeCell ref="AX81:AY81"/>
    <mergeCell ref="AZ81:BA81"/>
    <mergeCell ref="BB81:BC81"/>
    <mergeCell ref="AF81:AG81"/>
    <mergeCell ref="AH81:AI81"/>
    <mergeCell ref="AJ81:AK81"/>
    <mergeCell ref="AL81:AM81"/>
    <mergeCell ref="AN81:AO81"/>
    <mergeCell ref="AP81:AQ81"/>
    <mergeCell ref="T81:U81"/>
    <mergeCell ref="V81:W81"/>
    <mergeCell ref="X81:Y81"/>
    <mergeCell ref="Z81:AA81"/>
    <mergeCell ref="AB81:AC81"/>
    <mergeCell ref="AD81:AE81"/>
    <mergeCell ref="B75:C75"/>
    <mergeCell ref="B80:B81"/>
    <mergeCell ref="L81:M81"/>
    <mergeCell ref="N81:O81"/>
    <mergeCell ref="P81:Q81"/>
    <mergeCell ref="R81:S81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A10:A11"/>
    <mergeCell ref="B10:C11"/>
    <mergeCell ref="D10:D11"/>
    <mergeCell ref="E10:K10"/>
    <mergeCell ref="B12:C12"/>
    <mergeCell ref="B13:C13"/>
    <mergeCell ref="H2:K2"/>
    <mergeCell ref="H3:K3"/>
    <mergeCell ref="H4:K4"/>
    <mergeCell ref="A7:K7"/>
    <mergeCell ref="A8:K8"/>
    <mergeCell ref="A9:K9"/>
  </mergeCells>
  <conditionalFormatting sqref="J67:K79">
    <cfRule type="expression" dxfId="85" priority="10">
      <formula>ROUND(J67,0)-J67&lt;&gt;0</formula>
    </cfRule>
  </conditionalFormatting>
  <conditionalFormatting sqref="J69">
    <cfRule type="expression" dxfId="84" priority="9">
      <formula>ROUND(J69,0)-J69&lt;&gt;0</formula>
    </cfRule>
  </conditionalFormatting>
  <conditionalFormatting sqref="J58:K64">
    <cfRule type="expression" dxfId="83" priority="8">
      <formula>ROUND(J58,0)-J58&lt;&gt;0</formula>
    </cfRule>
  </conditionalFormatting>
  <conditionalFormatting sqref="I45:K55">
    <cfRule type="expression" dxfId="82" priority="7">
      <formula>ROUND(I45,0)-I45&lt;&gt;0</formula>
    </cfRule>
  </conditionalFormatting>
  <conditionalFormatting sqref="H32:J38">
    <cfRule type="expression" dxfId="81" priority="6">
      <formula>ROUND(H32,0)-H32&lt;&gt;0</formula>
    </cfRule>
  </conditionalFormatting>
  <conditionalFormatting sqref="H15:K19 H23:K23 H21:K21">
    <cfRule type="expression" dxfId="80" priority="5">
      <formula>ROUND(H15,0)-H15&lt;&gt;0</formula>
    </cfRule>
  </conditionalFormatting>
  <conditionalFormatting sqref="H25:K26">
    <cfRule type="expression" dxfId="79" priority="4">
      <formula>ROUND(H25,0)-H25&lt;&gt;0</formula>
    </cfRule>
  </conditionalFormatting>
  <conditionalFormatting sqref="H28">
    <cfRule type="expression" dxfId="78" priority="3">
      <formula>ROUND(H28,0)-H28&lt;&gt;0</formula>
    </cfRule>
  </conditionalFormatting>
  <conditionalFormatting sqref="H22:K22">
    <cfRule type="expression" dxfId="77" priority="2">
      <formula>ROUND(H22,0)-H22&lt;&gt;0</formula>
    </cfRule>
  </conditionalFormatting>
  <conditionalFormatting sqref="H20:K20">
    <cfRule type="expression" dxfId="76" priority="1">
      <formula>ROUND(H20,0)-H20&lt;&gt;0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A365"/>
  <sheetViews>
    <sheetView zoomScale="30" zoomScaleNormal="30" workbookViewId="0">
      <selection activeCell="G21" sqref="G21"/>
    </sheetView>
  </sheetViews>
  <sheetFormatPr defaultRowHeight="15" x14ac:dyDescent="0.25"/>
  <cols>
    <col min="1" max="1" width="21.28515625" style="2" customWidth="1"/>
    <col min="2" max="2" width="48.85546875" style="2" customWidth="1"/>
    <col min="3" max="3" width="96.140625" style="2" customWidth="1"/>
    <col min="4" max="4" width="17.28515625" style="2" customWidth="1"/>
    <col min="5" max="5" width="50.5703125" style="2" customWidth="1"/>
    <col min="6" max="6" width="30.28515625" style="2" customWidth="1"/>
    <col min="7" max="7" width="42.85546875" style="2" customWidth="1"/>
    <col min="8" max="8" width="48.42578125" style="2" customWidth="1"/>
    <col min="9" max="9" width="30.28515625" style="2" customWidth="1"/>
    <col min="10" max="10" width="29.85546875" style="2" customWidth="1"/>
    <col min="11" max="11" width="30.28515625" style="2" customWidth="1"/>
    <col min="12" max="16" width="24.5703125" style="2" hidden="1" customWidth="1"/>
    <col min="17" max="17" width="37.42578125" style="2" hidden="1" customWidth="1"/>
    <col min="18" max="19" width="30.28515625" style="2" hidden="1" customWidth="1"/>
    <col min="20" max="20" width="31.7109375" style="2" hidden="1" customWidth="1"/>
    <col min="21" max="21" width="32.7109375" style="2" hidden="1" customWidth="1"/>
    <col min="22" max="16384" width="9.140625" style="2"/>
  </cols>
  <sheetData>
    <row r="1" spans="1:19" ht="23.2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23.25" x14ac:dyDescent="0.35">
      <c r="A2" s="1"/>
      <c r="B2" s="1"/>
      <c r="C2" s="1"/>
      <c r="D2" s="1"/>
      <c r="E2" s="1"/>
      <c r="F2" s="1"/>
      <c r="G2" s="1"/>
      <c r="H2" s="161" t="s">
        <v>15</v>
      </c>
      <c r="I2" s="161"/>
      <c r="J2" s="161"/>
      <c r="K2" s="161"/>
    </row>
    <row r="3" spans="1:19" ht="23.25" x14ac:dyDescent="0.35">
      <c r="A3" s="1"/>
      <c r="B3" s="1"/>
      <c r="C3" s="1"/>
      <c r="D3" s="1"/>
      <c r="E3" s="1"/>
      <c r="F3" s="1"/>
      <c r="G3" s="1"/>
      <c r="H3" s="161" t="s">
        <v>16</v>
      </c>
      <c r="I3" s="161"/>
      <c r="J3" s="161"/>
      <c r="K3" s="161"/>
    </row>
    <row r="4" spans="1:19" ht="23.25" x14ac:dyDescent="0.35">
      <c r="A4" s="1"/>
      <c r="B4" s="1"/>
      <c r="C4" s="1"/>
      <c r="D4" s="1"/>
      <c r="E4" s="1"/>
      <c r="F4" s="1"/>
      <c r="G4" s="1"/>
      <c r="H4" s="161" t="s">
        <v>17</v>
      </c>
      <c r="I4" s="161"/>
      <c r="J4" s="161"/>
      <c r="K4" s="161"/>
    </row>
    <row r="5" spans="1:19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9" ht="24" customHeight="1" x14ac:dyDescent="0.4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9" ht="53.25" x14ac:dyDescent="0.75">
      <c r="A7" s="162" t="s">
        <v>190</v>
      </c>
      <c r="B7" s="162"/>
      <c r="C7" s="162"/>
      <c r="D7" s="162"/>
      <c r="E7" s="163"/>
      <c r="F7" s="163"/>
      <c r="G7" s="163"/>
      <c r="H7" s="163"/>
      <c r="I7" s="163"/>
      <c r="J7" s="163"/>
      <c r="K7" s="163"/>
    </row>
    <row r="8" spans="1:19" ht="51.75" x14ac:dyDescent="0.65">
      <c r="A8" s="162" t="s">
        <v>13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</row>
    <row r="9" spans="1:19" ht="37.5" customHeight="1" x14ac:dyDescent="0.45">
      <c r="A9" s="164" t="s">
        <v>19</v>
      </c>
      <c r="B9" s="164"/>
      <c r="C9" s="164"/>
      <c r="D9" s="164"/>
      <c r="E9" s="165"/>
      <c r="F9" s="165"/>
      <c r="G9" s="165"/>
      <c r="H9" s="165"/>
      <c r="I9" s="165"/>
      <c r="J9" s="165"/>
      <c r="K9" s="165"/>
    </row>
    <row r="10" spans="1:19" s="4" customFormat="1" ht="32.25" customHeight="1" x14ac:dyDescent="0.2">
      <c r="A10" s="166" t="s">
        <v>20</v>
      </c>
      <c r="B10" s="168" t="s">
        <v>0</v>
      </c>
      <c r="C10" s="169"/>
      <c r="D10" s="172" t="s">
        <v>21</v>
      </c>
      <c r="E10" s="174" t="s">
        <v>22</v>
      </c>
      <c r="F10" s="175"/>
      <c r="G10" s="175"/>
      <c r="H10" s="175"/>
      <c r="I10" s="175"/>
      <c r="J10" s="176"/>
      <c r="K10" s="177"/>
    </row>
    <row r="11" spans="1:19" s="4" customFormat="1" ht="114.75" customHeight="1" x14ac:dyDescent="0.2">
      <c r="A11" s="167"/>
      <c r="B11" s="170"/>
      <c r="C11" s="171"/>
      <c r="D11" s="173"/>
      <c r="E11" s="5" t="s">
        <v>23</v>
      </c>
      <c r="F11" s="5" t="s">
        <v>24</v>
      </c>
      <c r="G11" s="112" t="s">
        <v>25</v>
      </c>
      <c r="H11" s="112" t="s">
        <v>1</v>
      </c>
      <c r="I11" s="112" t="s">
        <v>2</v>
      </c>
      <c r="J11" s="112" t="s">
        <v>3</v>
      </c>
      <c r="K11" s="112" t="s">
        <v>4</v>
      </c>
    </row>
    <row r="12" spans="1:19" s="4" customFormat="1" ht="25.5" hidden="1" customHeight="1" x14ac:dyDescent="0.4">
      <c r="A12" s="7">
        <v>1</v>
      </c>
      <c r="B12" s="178">
        <v>2</v>
      </c>
      <c r="C12" s="178"/>
      <c r="D12" s="8">
        <v>3</v>
      </c>
      <c r="E12" s="9">
        <v>4</v>
      </c>
      <c r="F12" s="9">
        <v>5</v>
      </c>
      <c r="G12" s="8">
        <v>6</v>
      </c>
      <c r="H12" s="8">
        <v>7</v>
      </c>
      <c r="I12" s="8">
        <v>8</v>
      </c>
      <c r="J12" s="8">
        <v>9</v>
      </c>
      <c r="K12" s="8">
        <v>10</v>
      </c>
    </row>
    <row r="13" spans="1:19" s="13" customFormat="1" ht="62.25" customHeight="1" x14ac:dyDescent="0.45">
      <c r="A13" s="10">
        <v>1</v>
      </c>
      <c r="B13" s="159" t="s">
        <v>26</v>
      </c>
      <c r="C13" s="160"/>
      <c r="D13" s="11" t="s">
        <v>27</v>
      </c>
      <c r="E13" s="12">
        <f t="shared" ref="E13:E21" si="0">G13-F13</f>
        <v>101813185</v>
      </c>
      <c r="F13" s="12"/>
      <c r="G13" s="12">
        <f>H13+I13+J13+K13</f>
        <v>101813185</v>
      </c>
      <c r="H13" s="12">
        <f>H14+H24+H27+H31</f>
        <v>91007045</v>
      </c>
      <c r="I13" s="12">
        <f>I14+I24+I27+I31</f>
        <v>2781038</v>
      </c>
      <c r="J13" s="12">
        <f>J14+J24+J27+J31</f>
        <v>8025102</v>
      </c>
      <c r="K13" s="12"/>
      <c r="Q13" s="14">
        <v>103141923</v>
      </c>
      <c r="R13" s="14">
        <f>E13-Q13</f>
        <v>-1328738</v>
      </c>
      <c r="S13" s="14">
        <f>R13/Q13*100</f>
        <v>-1.2882618060165507</v>
      </c>
    </row>
    <row r="14" spans="1:19" s="13" customFormat="1" ht="65.25" customHeight="1" x14ac:dyDescent="0.45">
      <c r="A14" s="15" t="s">
        <v>28</v>
      </c>
      <c r="B14" s="147" t="s">
        <v>29</v>
      </c>
      <c r="C14" s="148"/>
      <c r="D14" s="16" t="s">
        <v>27</v>
      </c>
      <c r="E14" s="17">
        <f t="shared" si="0"/>
        <v>89203244</v>
      </c>
      <c r="F14" s="17"/>
      <c r="G14" s="17">
        <f t="shared" ref="G14:G25" si="1">H14+I14+J14+K14</f>
        <v>89203244</v>
      </c>
      <c r="H14" s="17">
        <f>SUM(H15:H23)</f>
        <v>79809473</v>
      </c>
      <c r="I14" s="17">
        <f>SUM(I15:I23)</f>
        <v>2781038</v>
      </c>
      <c r="J14" s="17">
        <f>SUM(J15:J23)</f>
        <v>6612733</v>
      </c>
      <c r="K14" s="17"/>
      <c r="Q14" s="14">
        <v>90835204</v>
      </c>
      <c r="R14" s="14">
        <f t="shared" ref="R14:R39" si="2">E14-Q14</f>
        <v>-1631960</v>
      </c>
      <c r="S14" s="14">
        <f t="shared" ref="S14:S25" si="3">R14/Q14*100</f>
        <v>-1.7966162106048664</v>
      </c>
    </row>
    <row r="15" spans="1:19" s="13" customFormat="1" ht="63.75" customHeight="1" x14ac:dyDescent="0.45">
      <c r="A15" s="18" t="s">
        <v>30</v>
      </c>
      <c r="B15" s="145" t="s">
        <v>31</v>
      </c>
      <c r="C15" s="146"/>
      <c r="D15" s="19" t="s">
        <v>27</v>
      </c>
      <c r="E15" s="20">
        <f t="shared" si="0"/>
        <v>6351713</v>
      </c>
      <c r="F15" s="20"/>
      <c r="G15" s="21">
        <f>H15+I15+J15+K15</f>
        <v>6351713</v>
      </c>
      <c r="H15" s="20">
        <v>5942861</v>
      </c>
      <c r="I15" s="20"/>
      <c r="J15" s="20">
        <v>408852</v>
      </c>
      <c r="K15" s="20"/>
      <c r="Q15" s="22">
        <v>6722704</v>
      </c>
      <c r="R15" s="14">
        <f>E15-Q15</f>
        <v>-370991</v>
      </c>
      <c r="S15" s="14">
        <f t="shared" si="3"/>
        <v>-5.5184788739768997</v>
      </c>
    </row>
    <row r="16" spans="1:19" s="13" customFormat="1" ht="61.5" customHeight="1" x14ac:dyDescent="0.45">
      <c r="A16" s="18" t="s">
        <v>32</v>
      </c>
      <c r="B16" s="145" t="s">
        <v>33</v>
      </c>
      <c r="C16" s="146"/>
      <c r="D16" s="19" t="s">
        <v>27</v>
      </c>
      <c r="E16" s="20">
        <f t="shared" si="0"/>
        <v>68473312</v>
      </c>
      <c r="F16" s="20"/>
      <c r="G16" s="21">
        <f>H16+I16+J16+K16</f>
        <v>68473312</v>
      </c>
      <c r="H16" s="20">
        <f>[6]Лист1!B5</f>
        <v>63945041</v>
      </c>
      <c r="I16" s="20">
        <f>[6]Лист1!B6</f>
        <v>2781038</v>
      </c>
      <c r="J16" s="20">
        <f>[6]Лист1!B7</f>
        <v>1747233</v>
      </c>
      <c r="K16" s="20"/>
      <c r="Q16" s="22">
        <v>70535869</v>
      </c>
      <c r="R16" s="14">
        <f>E16-Q16</f>
        <v>-2062557</v>
      </c>
      <c r="S16" s="14">
        <f t="shared" si="3"/>
        <v>-2.9241250292103156</v>
      </c>
    </row>
    <row r="17" spans="1:19" s="13" customFormat="1" ht="59.25" customHeight="1" x14ac:dyDescent="0.45">
      <c r="A17" s="18" t="s">
        <v>34</v>
      </c>
      <c r="B17" s="155" t="s">
        <v>35</v>
      </c>
      <c r="C17" s="156"/>
      <c r="D17" s="19" t="s">
        <v>27</v>
      </c>
      <c r="E17" s="20">
        <f t="shared" si="0"/>
        <v>6420673</v>
      </c>
      <c r="F17" s="20"/>
      <c r="G17" s="21">
        <f t="shared" si="1"/>
        <v>6420673</v>
      </c>
      <c r="H17" s="20">
        <v>6420673</v>
      </c>
      <c r="I17" s="20"/>
      <c r="J17" s="20"/>
      <c r="K17" s="20"/>
      <c r="Q17" s="22">
        <v>6460399</v>
      </c>
      <c r="R17" s="14">
        <f>E17-Q17</f>
        <v>-39726</v>
      </c>
      <c r="S17" s="14">
        <f t="shared" si="3"/>
        <v>-0.61491558029155791</v>
      </c>
    </row>
    <row r="18" spans="1:19" s="13" customFormat="1" ht="59.25" customHeight="1" x14ac:dyDescent="0.45">
      <c r="A18" s="18" t="s">
        <v>36</v>
      </c>
      <c r="B18" s="145" t="s">
        <v>37</v>
      </c>
      <c r="C18" s="146"/>
      <c r="D18" s="19" t="s">
        <v>27</v>
      </c>
      <c r="E18" s="20">
        <f t="shared" si="0"/>
        <v>6040244</v>
      </c>
      <c r="F18" s="20"/>
      <c r="G18" s="21">
        <f t="shared" si="1"/>
        <v>6040244</v>
      </c>
      <c r="H18" s="20">
        <f>[6]Лист1!B18</f>
        <v>2555964</v>
      </c>
      <c r="I18" s="20"/>
      <c r="J18" s="20">
        <f>[6]Лист1!B20</f>
        <v>3484280</v>
      </c>
      <c r="K18" s="20"/>
      <c r="Q18" s="22">
        <v>5408819</v>
      </c>
      <c r="R18" s="14">
        <f t="shared" si="2"/>
        <v>631425</v>
      </c>
      <c r="S18" s="14">
        <f t="shared" si="3"/>
        <v>11.673990200078798</v>
      </c>
    </row>
    <row r="19" spans="1:19" s="13" customFormat="1" ht="69" customHeight="1" x14ac:dyDescent="0.45">
      <c r="A19" s="18" t="s">
        <v>38</v>
      </c>
      <c r="B19" s="157" t="s">
        <v>39</v>
      </c>
      <c r="C19" s="158"/>
      <c r="D19" s="19" t="s">
        <v>27</v>
      </c>
      <c r="E19" s="20">
        <f t="shared" si="0"/>
        <v>321818</v>
      </c>
      <c r="F19" s="20"/>
      <c r="G19" s="21">
        <f t="shared" si="1"/>
        <v>321818</v>
      </c>
      <c r="H19" s="20"/>
      <c r="I19" s="20"/>
      <c r="J19" s="20">
        <v>321818</v>
      </c>
      <c r="K19" s="20"/>
      <c r="Q19" s="22">
        <v>29554</v>
      </c>
      <c r="R19" s="14">
        <f t="shared" si="2"/>
        <v>292264</v>
      </c>
      <c r="S19" s="14">
        <f t="shared" si="3"/>
        <v>988.91520606347694</v>
      </c>
    </row>
    <row r="20" spans="1:19" s="13" customFormat="1" ht="69" customHeight="1" x14ac:dyDescent="0.45">
      <c r="A20" s="18" t="s">
        <v>40</v>
      </c>
      <c r="B20" s="157" t="s">
        <v>164</v>
      </c>
      <c r="C20" s="158"/>
      <c r="D20" s="19" t="s">
        <v>27</v>
      </c>
      <c r="E20" s="20">
        <f t="shared" si="0"/>
        <v>581550</v>
      </c>
      <c r="F20" s="20"/>
      <c r="G20" s="21">
        <f t="shared" si="1"/>
        <v>581550</v>
      </c>
      <c r="H20" s="20"/>
      <c r="I20" s="20"/>
      <c r="J20" s="20">
        <v>581550</v>
      </c>
      <c r="K20" s="20"/>
      <c r="Q20" s="22">
        <v>602220</v>
      </c>
      <c r="R20" s="14">
        <f>E20-Q20</f>
        <v>-20670</v>
      </c>
      <c r="S20" s="14">
        <f>R20/Q20*100</f>
        <v>-3.4323004881936834</v>
      </c>
    </row>
    <row r="21" spans="1:19" s="13" customFormat="1" ht="85.5" customHeight="1" x14ac:dyDescent="0.45">
      <c r="A21" s="18" t="s">
        <v>42</v>
      </c>
      <c r="B21" s="157" t="s">
        <v>43</v>
      </c>
      <c r="C21" s="158"/>
      <c r="D21" s="19" t="s">
        <v>27</v>
      </c>
      <c r="E21" s="20">
        <f t="shared" si="0"/>
        <v>212214</v>
      </c>
      <c r="F21" s="20"/>
      <c r="G21" s="21">
        <f>H21+I21+J21+K21</f>
        <v>212214</v>
      </c>
      <c r="H21" s="20">
        <v>212214</v>
      </c>
      <c r="I21" s="20"/>
      <c r="J21" s="20"/>
      <c r="K21" s="20"/>
      <c r="Q21" s="22">
        <v>227539</v>
      </c>
      <c r="R21" s="14">
        <f t="shared" si="2"/>
        <v>-15325</v>
      </c>
      <c r="S21" s="14">
        <f t="shared" si="3"/>
        <v>-6.7351091461244001</v>
      </c>
    </row>
    <row r="22" spans="1:19" s="13" customFormat="1" ht="70.5" customHeight="1" x14ac:dyDescent="0.45">
      <c r="A22" s="18" t="s">
        <v>44</v>
      </c>
      <c r="B22" s="157" t="s">
        <v>45</v>
      </c>
      <c r="C22" s="158"/>
      <c r="D22" s="19" t="s">
        <v>27</v>
      </c>
      <c r="E22" s="20">
        <f>G22-F22</f>
        <v>69000</v>
      </c>
      <c r="F22" s="20"/>
      <c r="G22" s="21">
        <f>H22+I22+J22+K22</f>
        <v>69000</v>
      </c>
      <c r="H22" s="20"/>
      <c r="I22" s="20"/>
      <c r="J22" s="20">
        <v>69000</v>
      </c>
      <c r="K22" s="20"/>
      <c r="Q22" s="22">
        <v>82740</v>
      </c>
      <c r="R22" s="14">
        <f>E22-Q22</f>
        <v>-13740</v>
      </c>
      <c r="S22" s="14">
        <f>R22/Q22*100</f>
        <v>-16.606236403190717</v>
      </c>
    </row>
    <row r="23" spans="1:19" s="13" customFormat="1" ht="63.75" customHeight="1" x14ac:dyDescent="0.45">
      <c r="A23" s="18" t="s">
        <v>46</v>
      </c>
      <c r="B23" s="157" t="s">
        <v>47</v>
      </c>
      <c r="C23" s="158"/>
      <c r="D23" s="19" t="s">
        <v>27</v>
      </c>
      <c r="E23" s="20">
        <f>G23-F23</f>
        <v>732720</v>
      </c>
      <c r="F23" s="20"/>
      <c r="G23" s="21">
        <f>H23+I23+J23+K23</f>
        <v>732720</v>
      </c>
      <c r="H23" s="20">
        <v>732720</v>
      </c>
      <c r="I23" s="20"/>
      <c r="J23" s="20"/>
      <c r="K23" s="20"/>
      <c r="Q23" s="22">
        <v>765360</v>
      </c>
      <c r="R23" s="14">
        <f t="shared" si="2"/>
        <v>-32640</v>
      </c>
      <c r="S23" s="14">
        <f>R23/Q23*100</f>
        <v>-4.2646597679523364</v>
      </c>
    </row>
    <row r="24" spans="1:19" s="13" customFormat="1" ht="62.25" customHeight="1" x14ac:dyDescent="0.45">
      <c r="A24" s="15" t="s">
        <v>48</v>
      </c>
      <c r="B24" s="147" t="s">
        <v>49</v>
      </c>
      <c r="C24" s="148"/>
      <c r="D24" s="16" t="s">
        <v>27</v>
      </c>
      <c r="E24" s="25">
        <f>E25+E26</f>
        <v>3512873</v>
      </c>
      <c r="F24" s="25"/>
      <c r="G24" s="17">
        <f t="shared" si="1"/>
        <v>3512873</v>
      </c>
      <c r="H24" s="17">
        <f>H25+H26</f>
        <v>3512873</v>
      </c>
      <c r="I24" s="17"/>
      <c r="J24" s="17"/>
      <c r="K24" s="17"/>
      <c r="Q24" s="14">
        <v>2851023</v>
      </c>
      <c r="R24" s="14">
        <f t="shared" si="2"/>
        <v>661850</v>
      </c>
      <c r="S24" s="14">
        <f t="shared" si="3"/>
        <v>23.21447424310502</v>
      </c>
    </row>
    <row r="25" spans="1:19" s="13" customFormat="1" ht="56.25" customHeight="1" x14ac:dyDescent="0.45">
      <c r="A25" s="18" t="s">
        <v>50</v>
      </c>
      <c r="B25" s="145" t="s">
        <v>51</v>
      </c>
      <c r="C25" s="146"/>
      <c r="D25" s="19" t="s">
        <v>27</v>
      </c>
      <c r="E25" s="20">
        <f>G25-F25</f>
        <v>3512873</v>
      </c>
      <c r="F25" s="20"/>
      <c r="G25" s="21">
        <f t="shared" si="1"/>
        <v>3512873</v>
      </c>
      <c r="H25" s="20">
        <v>3512873</v>
      </c>
      <c r="I25" s="20"/>
      <c r="J25" s="20"/>
      <c r="K25" s="20"/>
      <c r="Q25" s="22">
        <v>2851023</v>
      </c>
      <c r="R25" s="14">
        <f t="shared" si="2"/>
        <v>661850</v>
      </c>
      <c r="S25" s="14">
        <f t="shared" si="3"/>
        <v>23.21447424310502</v>
      </c>
    </row>
    <row r="26" spans="1:19" s="13" customFormat="1" ht="62.25" customHeight="1" x14ac:dyDescent="0.45">
      <c r="A26" s="18" t="s">
        <v>52</v>
      </c>
      <c r="B26" s="145" t="s">
        <v>53</v>
      </c>
      <c r="C26" s="146"/>
      <c r="D26" s="19" t="s">
        <v>27</v>
      </c>
      <c r="E26" s="20"/>
      <c r="F26" s="20"/>
      <c r="G26" s="21"/>
      <c r="H26" s="20"/>
      <c r="I26" s="20"/>
      <c r="J26" s="20"/>
      <c r="K26" s="20"/>
      <c r="Q26" s="14"/>
      <c r="R26" s="14">
        <f t="shared" si="2"/>
        <v>0</v>
      </c>
    </row>
    <row r="27" spans="1:19" s="13" customFormat="1" ht="78.75" customHeight="1" x14ac:dyDescent="0.45">
      <c r="A27" s="15" t="s">
        <v>54</v>
      </c>
      <c r="B27" s="147" t="s">
        <v>55</v>
      </c>
      <c r="C27" s="148"/>
      <c r="D27" s="16" t="s">
        <v>27</v>
      </c>
      <c r="E27" s="25">
        <f>E28+E29+E30</f>
        <v>3294548</v>
      </c>
      <c r="F27" s="25"/>
      <c r="G27" s="17">
        <f>G28+G29+G30</f>
        <v>3294548</v>
      </c>
      <c r="H27" s="17">
        <f>H28+H29+H30</f>
        <v>3294548</v>
      </c>
      <c r="I27" s="17"/>
      <c r="J27" s="17"/>
      <c r="K27" s="17"/>
      <c r="Q27" s="14">
        <v>3424107</v>
      </c>
      <c r="R27" s="14">
        <f t="shared" si="2"/>
        <v>-129559</v>
      </c>
      <c r="S27" s="14">
        <f t="shared" ref="S27:S37" si="4">R27/Q27*100</f>
        <v>-3.7837310574698746</v>
      </c>
    </row>
    <row r="28" spans="1:19" s="13" customFormat="1" ht="87.75" customHeight="1" x14ac:dyDescent="0.45">
      <c r="A28" s="18" t="s">
        <v>56</v>
      </c>
      <c r="B28" s="145" t="s">
        <v>165</v>
      </c>
      <c r="C28" s="146"/>
      <c r="D28" s="19" t="s">
        <v>27</v>
      </c>
      <c r="E28" s="20">
        <f>G28-F28</f>
        <v>3294548</v>
      </c>
      <c r="F28" s="20"/>
      <c r="G28" s="21">
        <f>H28+I28+J28+K28</f>
        <v>3294548</v>
      </c>
      <c r="H28" s="20">
        <f>[6]Лист1!B31</f>
        <v>3294548</v>
      </c>
      <c r="I28" s="20"/>
      <c r="J28" s="20"/>
      <c r="K28" s="20"/>
      <c r="Q28" s="22">
        <v>3424107</v>
      </c>
      <c r="R28" s="14">
        <f t="shared" si="2"/>
        <v>-129559</v>
      </c>
      <c r="S28" s="14">
        <f t="shared" si="4"/>
        <v>-3.7837310574698746</v>
      </c>
    </row>
    <row r="29" spans="1:19" s="13" customFormat="1" ht="46.5" hidden="1" customHeight="1" x14ac:dyDescent="0.45">
      <c r="A29" s="18" t="s">
        <v>58</v>
      </c>
      <c r="B29" s="145" t="s">
        <v>59</v>
      </c>
      <c r="C29" s="146"/>
      <c r="D29" s="19" t="s">
        <v>27</v>
      </c>
      <c r="E29" s="20">
        <f>G29-F29</f>
        <v>0</v>
      </c>
      <c r="F29" s="20"/>
      <c r="G29" s="21">
        <f>H29+I29+J29+K29</f>
        <v>0</v>
      </c>
      <c r="H29" s="20"/>
      <c r="I29" s="20"/>
      <c r="J29" s="20"/>
      <c r="K29" s="20"/>
      <c r="Q29" s="14">
        <v>0</v>
      </c>
      <c r="R29" s="14">
        <f t="shared" si="2"/>
        <v>0</v>
      </c>
      <c r="S29" s="14" t="e">
        <f t="shared" si="4"/>
        <v>#DIV/0!</v>
      </c>
    </row>
    <row r="30" spans="1:19" s="13" customFormat="1" ht="61.5" hidden="1" customHeight="1" x14ac:dyDescent="0.45">
      <c r="A30" s="18" t="s">
        <v>60</v>
      </c>
      <c r="B30" s="145" t="s">
        <v>61</v>
      </c>
      <c r="C30" s="146"/>
      <c r="D30" s="19" t="s">
        <v>27</v>
      </c>
      <c r="E30" s="20">
        <f>G30-F30</f>
        <v>0</v>
      </c>
      <c r="F30" s="20"/>
      <c r="G30" s="21">
        <f>H30+I30+J30+K30</f>
        <v>0</v>
      </c>
      <c r="H30" s="20"/>
      <c r="I30" s="20"/>
      <c r="J30" s="20"/>
      <c r="K30" s="20"/>
      <c r="Q30" s="14">
        <v>0</v>
      </c>
      <c r="R30" s="14">
        <f t="shared" si="2"/>
        <v>0</v>
      </c>
      <c r="S30" s="14" t="e">
        <f t="shared" si="4"/>
        <v>#DIV/0!</v>
      </c>
    </row>
    <row r="31" spans="1:19" s="13" customFormat="1" ht="65.25" customHeight="1" x14ac:dyDescent="0.45">
      <c r="A31" s="15" t="s">
        <v>62</v>
      </c>
      <c r="B31" s="147" t="s">
        <v>63</v>
      </c>
      <c r="C31" s="148"/>
      <c r="D31" s="16" t="s">
        <v>27</v>
      </c>
      <c r="E31" s="25">
        <f>SUM(E32:E37)</f>
        <v>5701800</v>
      </c>
      <c r="F31" s="25"/>
      <c r="G31" s="25">
        <f>SUM(G32:G37)</f>
        <v>5701800</v>
      </c>
      <c r="H31" s="25">
        <f>SUM(H32:H38)</f>
        <v>4390151</v>
      </c>
      <c r="I31" s="25"/>
      <c r="J31" s="25">
        <f>SUM(J32:J38)</f>
        <v>1412369</v>
      </c>
      <c r="K31" s="25"/>
      <c r="Q31" s="14">
        <v>5917877</v>
      </c>
      <c r="R31" s="14">
        <f t="shared" si="2"/>
        <v>-216077</v>
      </c>
      <c r="S31" s="14">
        <f t="shared" si="4"/>
        <v>-3.6512587199767759</v>
      </c>
    </row>
    <row r="32" spans="1:19" s="13" customFormat="1" ht="51.75" customHeight="1" x14ac:dyDescent="0.45">
      <c r="A32" s="18" t="s">
        <v>64</v>
      </c>
      <c r="B32" s="145" t="s">
        <v>65</v>
      </c>
      <c r="C32" s="146"/>
      <c r="D32" s="19" t="s">
        <v>27</v>
      </c>
      <c r="E32" s="20">
        <f>G32-F32</f>
        <v>980809</v>
      </c>
      <c r="F32" s="20"/>
      <c r="G32" s="21">
        <f>H32+I32+J32+K32</f>
        <v>980809</v>
      </c>
      <c r="H32" s="20"/>
      <c r="I32" s="20"/>
      <c r="J32" s="20">
        <f>[6]Лист1!B37</f>
        <v>980809</v>
      </c>
      <c r="K32" s="20"/>
      <c r="Q32" s="22">
        <v>987034</v>
      </c>
      <c r="R32" s="14">
        <f t="shared" si="2"/>
        <v>-6225</v>
      </c>
      <c r="S32" s="14">
        <f t="shared" si="4"/>
        <v>-0.63067736268456809</v>
      </c>
    </row>
    <row r="33" spans="1:21" s="13" customFormat="1" ht="59.25" customHeight="1" x14ac:dyDescent="0.45">
      <c r="A33" s="18" t="s">
        <v>66</v>
      </c>
      <c r="B33" s="155" t="s">
        <v>67</v>
      </c>
      <c r="C33" s="156"/>
      <c r="D33" s="19" t="s">
        <v>27</v>
      </c>
      <c r="E33" s="20">
        <f>G33-F33</f>
        <v>0</v>
      </c>
      <c r="F33" s="20"/>
      <c r="G33" s="21">
        <f t="shared" ref="G33:G74" si="5">H33+I33+J33+K33</f>
        <v>0</v>
      </c>
      <c r="H33" s="20"/>
      <c r="I33" s="20"/>
      <c r="J33" s="20"/>
      <c r="K33" s="20"/>
      <c r="Q33" s="14">
        <v>0</v>
      </c>
      <c r="R33" s="14">
        <f t="shared" si="2"/>
        <v>0</v>
      </c>
      <c r="S33" s="14" t="e">
        <f t="shared" si="4"/>
        <v>#DIV/0!</v>
      </c>
    </row>
    <row r="34" spans="1:21" s="13" customFormat="1" ht="51.75" customHeight="1" x14ac:dyDescent="0.45">
      <c r="A34" s="18" t="s">
        <v>68</v>
      </c>
      <c r="B34" s="145" t="s">
        <v>69</v>
      </c>
      <c r="C34" s="146"/>
      <c r="D34" s="19" t="s">
        <v>27</v>
      </c>
      <c r="E34" s="20"/>
      <c r="F34" s="20"/>
      <c r="G34" s="21"/>
      <c r="H34" s="20"/>
      <c r="I34" s="20"/>
      <c r="J34" s="20"/>
      <c r="K34" s="20"/>
      <c r="Q34" s="14"/>
      <c r="R34" s="14">
        <f t="shared" si="2"/>
        <v>0</v>
      </c>
      <c r="S34" s="14" t="e">
        <f t="shared" si="4"/>
        <v>#DIV/0!</v>
      </c>
    </row>
    <row r="35" spans="1:21" s="13" customFormat="1" ht="51.75" customHeight="1" x14ac:dyDescent="0.45">
      <c r="A35" s="18" t="s">
        <v>70</v>
      </c>
      <c r="B35" s="145" t="s">
        <v>71</v>
      </c>
      <c r="C35" s="146"/>
      <c r="D35" s="19" t="s">
        <v>27</v>
      </c>
      <c r="E35" s="20">
        <f t="shared" ref="E35:E40" si="6">G35-F35</f>
        <v>4390151</v>
      </c>
      <c r="F35" s="20"/>
      <c r="G35" s="21">
        <f>H35+I35+J35+K35</f>
        <v>4390151</v>
      </c>
      <c r="H35" s="20">
        <v>4390151</v>
      </c>
      <c r="I35" s="20"/>
      <c r="J35" s="20"/>
      <c r="K35" s="20"/>
      <c r="Q35" s="22">
        <v>4671427</v>
      </c>
      <c r="R35" s="14">
        <f t="shared" si="2"/>
        <v>-281276</v>
      </c>
      <c r="S35" s="14">
        <f t="shared" si="4"/>
        <v>-6.0212008022388019</v>
      </c>
    </row>
    <row r="36" spans="1:21" s="13" customFormat="1" ht="45" customHeight="1" x14ac:dyDescent="0.45">
      <c r="A36" s="18" t="s">
        <v>72</v>
      </c>
      <c r="B36" s="145" t="s">
        <v>73</v>
      </c>
      <c r="C36" s="146"/>
      <c r="D36" s="19" t="s">
        <v>27</v>
      </c>
      <c r="E36" s="20">
        <f t="shared" si="6"/>
        <v>330840</v>
      </c>
      <c r="F36" s="20"/>
      <c r="G36" s="21">
        <f t="shared" si="5"/>
        <v>330840</v>
      </c>
      <c r="H36" s="20"/>
      <c r="I36" s="20"/>
      <c r="J36" s="20">
        <v>330840</v>
      </c>
      <c r="K36" s="20"/>
      <c r="Q36" s="22">
        <v>259416</v>
      </c>
      <c r="R36" s="14">
        <f t="shared" si="2"/>
        <v>71424</v>
      </c>
      <c r="S36" s="14">
        <f t="shared" si="4"/>
        <v>27.532611712461836</v>
      </c>
      <c r="T36" s="14"/>
      <c r="U36" s="14"/>
    </row>
    <row r="37" spans="1:21" s="13" customFormat="1" ht="66" customHeight="1" x14ac:dyDescent="0.45">
      <c r="A37" s="18" t="s">
        <v>74</v>
      </c>
      <c r="B37" s="145" t="s">
        <v>75</v>
      </c>
      <c r="C37" s="146"/>
      <c r="D37" s="19" t="s">
        <v>27</v>
      </c>
      <c r="E37" s="20">
        <f t="shared" si="6"/>
        <v>0</v>
      </c>
      <c r="F37" s="20"/>
      <c r="G37" s="21">
        <f t="shared" si="5"/>
        <v>0</v>
      </c>
      <c r="H37" s="20"/>
      <c r="I37" s="20"/>
      <c r="J37" s="20">
        <v>0</v>
      </c>
      <c r="K37" s="20"/>
      <c r="Q37" s="14">
        <v>0</v>
      </c>
      <c r="R37" s="14">
        <f t="shared" si="2"/>
        <v>0</v>
      </c>
      <c r="S37" s="14" t="e">
        <f t="shared" si="4"/>
        <v>#DIV/0!</v>
      </c>
    </row>
    <row r="38" spans="1:21" s="13" customFormat="1" ht="66" customHeight="1" x14ac:dyDescent="0.45">
      <c r="A38" s="18" t="s">
        <v>166</v>
      </c>
      <c r="B38" s="145" t="s">
        <v>167</v>
      </c>
      <c r="C38" s="146"/>
      <c r="D38" s="19" t="s">
        <v>27</v>
      </c>
      <c r="E38" s="20">
        <f t="shared" si="6"/>
        <v>100720</v>
      </c>
      <c r="F38" s="20"/>
      <c r="G38" s="21">
        <f>H38+I38+J38+K38</f>
        <v>100720</v>
      </c>
      <c r="H38" s="20"/>
      <c r="I38" s="20"/>
      <c r="J38" s="20">
        <v>100720</v>
      </c>
      <c r="K38" s="20"/>
      <c r="Q38" s="22">
        <v>113712</v>
      </c>
      <c r="R38" s="14">
        <f t="shared" si="2"/>
        <v>-12992</v>
      </c>
      <c r="S38" s="14"/>
    </row>
    <row r="39" spans="1:21" s="13" customFormat="1" ht="32.25" customHeight="1" x14ac:dyDescent="0.5">
      <c r="A39" s="10" t="s">
        <v>76</v>
      </c>
      <c r="B39" s="151" t="s">
        <v>77</v>
      </c>
      <c r="C39" s="152"/>
      <c r="D39" s="11" t="s">
        <v>27</v>
      </c>
      <c r="E39" s="26">
        <f t="shared" si="6"/>
        <v>99505997</v>
      </c>
      <c r="F39" s="27">
        <f>F40+F66+F73+F75</f>
        <v>0</v>
      </c>
      <c r="G39" s="12">
        <f>H39+I39+J39+K39</f>
        <v>99505997</v>
      </c>
      <c r="H39" s="12">
        <f>H40+H66+H73+H75</f>
        <v>100174</v>
      </c>
      <c r="I39" s="12">
        <f>I40+I66+I73+I75</f>
        <v>13919</v>
      </c>
      <c r="J39" s="12">
        <f>J40+J66+J73+J75</f>
        <v>33382440</v>
      </c>
      <c r="K39" s="12">
        <f>K40+K66+K73+K75</f>
        <v>66009464</v>
      </c>
      <c r="Q39" s="94">
        <v>97252852</v>
      </c>
      <c r="R39" s="14">
        <f t="shared" si="2"/>
        <v>2253145</v>
      </c>
    </row>
    <row r="40" spans="1:21" s="13" customFormat="1" ht="32.25" customHeight="1" x14ac:dyDescent="0.2">
      <c r="A40" s="15" t="s">
        <v>5</v>
      </c>
      <c r="B40" s="153" t="s">
        <v>78</v>
      </c>
      <c r="C40" s="154"/>
      <c r="D40" s="28" t="s">
        <v>27</v>
      </c>
      <c r="E40" s="25">
        <f t="shared" si="6"/>
        <v>94810803</v>
      </c>
      <c r="F40" s="29">
        <f>F41+F43+F65</f>
        <v>0</v>
      </c>
      <c r="G40" s="17">
        <f>H40+I40+J40+K40</f>
        <v>94810803</v>
      </c>
      <c r="H40" s="17">
        <f>H41+H43+H65</f>
        <v>100174</v>
      </c>
      <c r="I40" s="17">
        <f>I41+I43+I65</f>
        <v>13919</v>
      </c>
      <c r="J40" s="17">
        <f>J41+J43+J65</f>
        <v>28781408</v>
      </c>
      <c r="K40" s="17">
        <f>K41+K43+K65</f>
        <v>65915302</v>
      </c>
      <c r="L40" s="30">
        <v>85351857</v>
      </c>
      <c r="M40" s="30">
        <v>0</v>
      </c>
      <c r="N40" s="30">
        <v>11309</v>
      </c>
      <c r="O40" s="30">
        <v>22915747</v>
      </c>
      <c r="P40" s="30">
        <v>62424801</v>
      </c>
      <c r="Q40" s="17">
        <v>79875859</v>
      </c>
      <c r="R40" s="17">
        <v>0</v>
      </c>
      <c r="S40" s="17">
        <v>24632</v>
      </c>
      <c r="T40" s="17">
        <v>20533656</v>
      </c>
      <c r="U40" s="17">
        <v>59317571</v>
      </c>
    </row>
    <row r="41" spans="1:21" s="13" customFormat="1" ht="59.25" customHeight="1" x14ac:dyDescent="0.2">
      <c r="A41" s="15" t="s">
        <v>79</v>
      </c>
      <c r="B41" s="147" t="s">
        <v>80</v>
      </c>
      <c r="C41" s="148"/>
      <c r="D41" s="31" t="s">
        <v>27</v>
      </c>
      <c r="E41" s="32"/>
      <c r="F41" s="33"/>
      <c r="G41" s="34"/>
      <c r="H41" s="33"/>
      <c r="I41" s="33"/>
      <c r="J41" s="32"/>
      <c r="K41" s="32"/>
      <c r="L41" s="30">
        <f>G40+G75-L40</f>
        <v>9778353</v>
      </c>
      <c r="M41" s="30">
        <f>H40+H75-M40</f>
        <v>100174</v>
      </c>
      <c r="N41" s="30">
        <f>I40+I75-N40</f>
        <v>2610</v>
      </c>
      <c r="O41" s="30">
        <f>J40+J75-O40</f>
        <v>6090906</v>
      </c>
      <c r="P41" s="30">
        <f>K40+K75-P40</f>
        <v>3584663</v>
      </c>
      <c r="Q41" s="17">
        <f>G40+G75-Q40</f>
        <v>15254351</v>
      </c>
      <c r="R41" s="17">
        <f>H40+H75-R40</f>
        <v>100174</v>
      </c>
      <c r="S41" s="17">
        <f>I40+I75-S40</f>
        <v>-10713</v>
      </c>
      <c r="T41" s="17">
        <f>J40+J75-T40</f>
        <v>8472997</v>
      </c>
      <c r="U41" s="17">
        <f>K40+K75-U40</f>
        <v>6691893</v>
      </c>
    </row>
    <row r="42" spans="1:21" s="35" customFormat="1" ht="39" customHeight="1" x14ac:dyDescent="0.3">
      <c r="A42" s="18" t="s">
        <v>81</v>
      </c>
      <c r="B42" s="145" t="s">
        <v>82</v>
      </c>
      <c r="C42" s="146"/>
      <c r="D42" s="19" t="s">
        <v>27</v>
      </c>
      <c r="E42" s="32"/>
      <c r="F42" s="33"/>
      <c r="G42" s="34"/>
      <c r="H42" s="33"/>
      <c r="I42" s="33"/>
      <c r="J42" s="32"/>
      <c r="K42" s="32"/>
      <c r="L42" s="30"/>
      <c r="M42" s="30"/>
      <c r="N42" s="30"/>
      <c r="O42" s="30"/>
      <c r="P42" s="30"/>
    </row>
    <row r="43" spans="1:21" s="13" customFormat="1" ht="67.5" customHeight="1" x14ac:dyDescent="0.5">
      <c r="A43" s="15" t="s">
        <v>83</v>
      </c>
      <c r="B43" s="147" t="s">
        <v>84</v>
      </c>
      <c r="C43" s="148"/>
      <c r="D43" s="29" t="s">
        <v>27</v>
      </c>
      <c r="E43" s="17">
        <f t="shared" ref="E43:E66" si="7">G43-F43</f>
        <v>94810803</v>
      </c>
      <c r="F43" s="17">
        <f>F44+F57+F63+F64</f>
        <v>0</v>
      </c>
      <c r="G43" s="17">
        <f>H43+I43+J43+K43</f>
        <v>94810803</v>
      </c>
      <c r="H43" s="17">
        <f>H44+H57+H63+H64</f>
        <v>100174</v>
      </c>
      <c r="I43" s="17">
        <f>I44+I57+I63+I64</f>
        <v>13919</v>
      </c>
      <c r="J43" s="17">
        <f>J44+J57+J63+J64</f>
        <v>28781408</v>
      </c>
      <c r="K43" s="17">
        <f>K44+K57+K63+K64</f>
        <v>65915302</v>
      </c>
      <c r="Q43" s="94">
        <v>92365540</v>
      </c>
      <c r="R43" s="36">
        <f>E43-Q43</f>
        <v>2445263</v>
      </c>
      <c r="S43" s="14">
        <f t="shared" ref="S43:S55" si="8">R43/Q43*100</f>
        <v>2.6473758503441869</v>
      </c>
    </row>
    <row r="44" spans="1:21" s="13" customFormat="1" ht="91.5" customHeight="1" x14ac:dyDescent="0.5">
      <c r="A44" s="15" t="s">
        <v>6</v>
      </c>
      <c r="B44" s="147" t="s">
        <v>85</v>
      </c>
      <c r="C44" s="148"/>
      <c r="D44" s="16" t="s">
        <v>27</v>
      </c>
      <c r="E44" s="25">
        <f>G44-F44</f>
        <v>92065389</v>
      </c>
      <c r="F44" s="29">
        <f>F45+F47+F50+F51+F52</f>
        <v>0</v>
      </c>
      <c r="G44" s="17">
        <f>H44+I44+J44+K44</f>
        <v>92065389</v>
      </c>
      <c r="H44" s="17">
        <f>SUM(H45:H56)</f>
        <v>100174</v>
      </c>
      <c r="I44" s="17">
        <f>SUM(I45:I56)</f>
        <v>13919</v>
      </c>
      <c r="J44" s="17">
        <f>SUM(J45:J56)</f>
        <v>26041394</v>
      </c>
      <c r="K44" s="17">
        <f>SUM(K45:K56)</f>
        <v>65909902</v>
      </c>
      <c r="Q44" s="94">
        <v>89701340</v>
      </c>
      <c r="R44" s="36">
        <f>E44-Q44</f>
        <v>2364049</v>
      </c>
      <c r="S44" s="14">
        <f t="shared" si="8"/>
        <v>2.6354667611431446</v>
      </c>
    </row>
    <row r="45" spans="1:21" s="13" customFormat="1" ht="52.5" customHeight="1" x14ac:dyDescent="0.5">
      <c r="A45" s="18" t="s">
        <v>86</v>
      </c>
      <c r="B45" s="145" t="s">
        <v>87</v>
      </c>
      <c r="C45" s="146"/>
      <c r="D45" s="19" t="s">
        <v>27</v>
      </c>
      <c r="E45" s="20">
        <f t="shared" si="7"/>
        <v>12454134</v>
      </c>
      <c r="F45" s="20"/>
      <c r="G45" s="21">
        <f t="shared" si="5"/>
        <v>12454134</v>
      </c>
      <c r="H45" s="20">
        <v>100174</v>
      </c>
      <c r="I45" s="20"/>
      <c r="J45" s="20">
        <v>2011454</v>
      </c>
      <c r="K45" s="20">
        <v>10342506</v>
      </c>
      <c r="Q45" s="117">
        <v>11802776</v>
      </c>
      <c r="R45" s="94">
        <f t="shared" ref="R45:R55" si="9">E45-Q45</f>
        <v>651358</v>
      </c>
      <c r="S45" s="14">
        <f t="shared" si="8"/>
        <v>5.5186847568741451</v>
      </c>
    </row>
    <row r="46" spans="1:21" s="13" customFormat="1" ht="52.5" customHeight="1" x14ac:dyDescent="0.5">
      <c r="A46" s="18" t="s">
        <v>88</v>
      </c>
      <c r="B46" s="145" t="s">
        <v>89</v>
      </c>
      <c r="C46" s="146"/>
      <c r="D46" s="19" t="s">
        <v>27</v>
      </c>
      <c r="E46" s="20">
        <f t="shared" si="7"/>
        <v>986965</v>
      </c>
      <c r="F46" s="20"/>
      <c r="G46" s="21">
        <f>H46+I46+J46+K46</f>
        <v>986965</v>
      </c>
      <c r="H46" s="20"/>
      <c r="I46" s="20"/>
      <c r="J46" s="20">
        <v>151683</v>
      </c>
      <c r="K46" s="20">
        <v>835282</v>
      </c>
      <c r="Q46" s="117">
        <v>897569</v>
      </c>
      <c r="R46" s="36">
        <f>E46-Q46</f>
        <v>89396</v>
      </c>
      <c r="S46" s="14">
        <f t="shared" si="8"/>
        <v>9.9597913920823906</v>
      </c>
    </row>
    <row r="47" spans="1:21" s="13" customFormat="1" ht="58.5" customHeight="1" x14ac:dyDescent="0.5">
      <c r="A47" s="18" t="s">
        <v>90</v>
      </c>
      <c r="B47" s="145" t="s">
        <v>91</v>
      </c>
      <c r="C47" s="146"/>
      <c r="D47" s="19" t="s">
        <v>27</v>
      </c>
      <c r="E47" s="20">
        <f t="shared" si="7"/>
        <v>55386559</v>
      </c>
      <c r="F47" s="20"/>
      <c r="G47" s="21">
        <f t="shared" si="5"/>
        <v>55386559</v>
      </c>
      <c r="H47" s="20"/>
      <c r="I47" s="20">
        <v>13919</v>
      </c>
      <c r="J47" s="20">
        <v>18484882</v>
      </c>
      <c r="K47" s="20">
        <v>36887758</v>
      </c>
      <c r="Q47" s="105">
        <v>56490044</v>
      </c>
      <c r="R47" s="94">
        <f t="shared" si="9"/>
        <v>-1103485</v>
      </c>
      <c r="S47" s="14">
        <f t="shared" si="8"/>
        <v>-1.9534150123869616</v>
      </c>
    </row>
    <row r="48" spans="1:21" s="13" customFormat="1" ht="58.5" customHeight="1" x14ac:dyDescent="0.5">
      <c r="A48" s="18" t="s">
        <v>92</v>
      </c>
      <c r="B48" s="145" t="s">
        <v>93</v>
      </c>
      <c r="C48" s="146"/>
      <c r="D48" s="19" t="s">
        <v>27</v>
      </c>
      <c r="E48" s="20">
        <f t="shared" si="7"/>
        <v>4615</v>
      </c>
      <c r="F48" s="20"/>
      <c r="G48" s="21">
        <f t="shared" si="5"/>
        <v>4615</v>
      </c>
      <c r="H48" s="20"/>
      <c r="I48" s="20"/>
      <c r="J48" s="20">
        <v>0</v>
      </c>
      <c r="K48" s="20">
        <v>4615</v>
      </c>
      <c r="Q48" s="117">
        <v>4872</v>
      </c>
      <c r="R48" s="36">
        <f t="shared" si="9"/>
        <v>-257</v>
      </c>
      <c r="S48" s="14">
        <f t="shared" si="8"/>
        <v>-5.2750410509031198</v>
      </c>
    </row>
    <row r="49" spans="1:19" s="13" customFormat="1" ht="57" customHeight="1" x14ac:dyDescent="0.5">
      <c r="A49" s="18" t="s">
        <v>94</v>
      </c>
      <c r="B49" s="145" t="s">
        <v>95</v>
      </c>
      <c r="C49" s="146"/>
      <c r="D49" s="19" t="s">
        <v>27</v>
      </c>
      <c r="E49" s="20">
        <f t="shared" si="7"/>
        <v>898164</v>
      </c>
      <c r="F49" s="20"/>
      <c r="G49" s="21">
        <f>H49+I49+J49+K49</f>
        <v>898164</v>
      </c>
      <c r="H49" s="20"/>
      <c r="I49" s="20"/>
      <c r="J49" s="20">
        <v>247498</v>
      </c>
      <c r="K49" s="20">
        <v>650666</v>
      </c>
      <c r="Q49" s="117">
        <v>940478</v>
      </c>
      <c r="R49" s="36">
        <f t="shared" si="9"/>
        <v>-42314</v>
      </c>
      <c r="S49" s="14">
        <f t="shared" si="8"/>
        <v>-4.4992014698908429</v>
      </c>
    </row>
    <row r="50" spans="1:19" s="13" customFormat="1" ht="54.75" customHeight="1" x14ac:dyDescent="0.5">
      <c r="A50" s="18" t="s">
        <v>96</v>
      </c>
      <c r="B50" s="145" t="s">
        <v>97</v>
      </c>
      <c r="C50" s="146"/>
      <c r="D50" s="19" t="s">
        <v>27</v>
      </c>
      <c r="E50" s="20">
        <f t="shared" si="7"/>
        <v>11992481</v>
      </c>
      <c r="F50" s="20"/>
      <c r="G50" s="21">
        <f t="shared" si="5"/>
        <v>11992481</v>
      </c>
      <c r="H50" s="20"/>
      <c r="I50" s="20"/>
      <c r="J50" s="20">
        <v>539513</v>
      </c>
      <c r="K50" s="20">
        <f>9229212+2223756</f>
        <v>11452968</v>
      </c>
      <c r="Q50" s="117">
        <v>8397790</v>
      </c>
      <c r="R50" s="94">
        <f t="shared" si="9"/>
        <v>3594691</v>
      </c>
      <c r="S50" s="14">
        <f t="shared" si="8"/>
        <v>42.805202321086853</v>
      </c>
    </row>
    <row r="51" spans="1:19" s="13" customFormat="1" ht="54.75" customHeight="1" x14ac:dyDescent="0.5">
      <c r="A51" s="18" t="s">
        <v>98</v>
      </c>
      <c r="B51" s="145" t="s">
        <v>186</v>
      </c>
      <c r="C51" s="146"/>
      <c r="D51" s="19" t="s">
        <v>27</v>
      </c>
      <c r="E51" s="20">
        <f t="shared" si="7"/>
        <v>1334</v>
      </c>
      <c r="F51" s="20"/>
      <c r="G51" s="21">
        <f t="shared" si="5"/>
        <v>1334</v>
      </c>
      <c r="H51" s="20"/>
      <c r="I51" s="20"/>
      <c r="J51" s="20">
        <v>883</v>
      </c>
      <c r="K51" s="20">
        <v>451</v>
      </c>
      <c r="Q51" s="117">
        <v>4145</v>
      </c>
      <c r="R51" s="36">
        <f t="shared" si="9"/>
        <v>-2811</v>
      </c>
      <c r="S51" s="14">
        <f t="shared" si="8"/>
        <v>-67.81664656212304</v>
      </c>
    </row>
    <row r="52" spans="1:19" s="13" customFormat="1" ht="60.75" customHeight="1" x14ac:dyDescent="0.5">
      <c r="A52" s="18" t="s">
        <v>100</v>
      </c>
      <c r="B52" s="145" t="s">
        <v>101</v>
      </c>
      <c r="C52" s="146"/>
      <c r="D52" s="19" t="s">
        <v>27</v>
      </c>
      <c r="E52" s="20">
        <f t="shared" si="7"/>
        <v>278</v>
      </c>
      <c r="F52" s="20"/>
      <c r="G52" s="21">
        <f>H52+I52+J52+K52</f>
        <v>278</v>
      </c>
      <c r="H52" s="20"/>
      <c r="I52" s="20"/>
      <c r="J52" s="20">
        <v>0</v>
      </c>
      <c r="K52" s="20">
        <v>278</v>
      </c>
      <c r="Q52" s="117">
        <v>263</v>
      </c>
      <c r="R52" s="36">
        <f t="shared" si="9"/>
        <v>15</v>
      </c>
      <c r="S52" s="14">
        <f t="shared" si="8"/>
        <v>5.7034220532319395</v>
      </c>
    </row>
    <row r="53" spans="1:19" s="13" customFormat="1" ht="54.75" customHeight="1" x14ac:dyDescent="0.5">
      <c r="A53" s="18" t="s">
        <v>102</v>
      </c>
      <c r="B53" s="145" t="s">
        <v>103</v>
      </c>
      <c r="C53" s="146"/>
      <c r="D53" s="19" t="s">
        <v>27</v>
      </c>
      <c r="E53" s="20">
        <f t="shared" si="7"/>
        <v>10301709</v>
      </c>
      <c r="F53" s="20"/>
      <c r="G53" s="21">
        <f>H53+I53+J53+K53</f>
        <v>10301709</v>
      </c>
      <c r="H53" s="20"/>
      <c r="I53" s="20"/>
      <c r="J53" s="20">
        <v>4581044</v>
      </c>
      <c r="K53" s="20">
        <v>5720665</v>
      </c>
      <c r="Q53" s="117">
        <v>11130492</v>
      </c>
      <c r="R53" s="94">
        <f t="shared" si="9"/>
        <v>-828783</v>
      </c>
      <c r="S53" s="14">
        <f t="shared" si="8"/>
        <v>-7.446058988228013</v>
      </c>
    </row>
    <row r="54" spans="1:19" s="13" customFormat="1" ht="65.25" customHeight="1" x14ac:dyDescent="0.5">
      <c r="A54" s="18" t="s">
        <v>104</v>
      </c>
      <c r="B54" s="145" t="s">
        <v>105</v>
      </c>
      <c r="C54" s="146"/>
      <c r="D54" s="19" t="s">
        <v>27</v>
      </c>
      <c r="E54" s="20">
        <f t="shared" si="7"/>
        <v>32360</v>
      </c>
      <c r="F54" s="20"/>
      <c r="G54" s="21">
        <f>H54+I54+J54+K54</f>
        <v>32360</v>
      </c>
      <c r="H54" s="20"/>
      <c r="I54" s="20"/>
      <c r="J54" s="20">
        <v>23133</v>
      </c>
      <c r="K54" s="20">
        <v>9227</v>
      </c>
      <c r="Q54" s="117">
        <v>28932</v>
      </c>
      <c r="R54" s="36">
        <f t="shared" si="9"/>
        <v>3428</v>
      </c>
      <c r="S54" s="14">
        <f t="shared" si="8"/>
        <v>11.848472279828563</v>
      </c>
    </row>
    <row r="55" spans="1:19" s="13" customFormat="1" ht="65.25" customHeight="1" x14ac:dyDescent="0.5">
      <c r="A55" s="18" t="s">
        <v>106</v>
      </c>
      <c r="B55" s="145" t="s">
        <v>107</v>
      </c>
      <c r="C55" s="146"/>
      <c r="D55" s="19" t="s">
        <v>27</v>
      </c>
      <c r="E55" s="20">
        <f t="shared" si="7"/>
        <v>6790</v>
      </c>
      <c r="F55" s="20"/>
      <c r="G55" s="21">
        <f>H55+I55+J55+K55</f>
        <v>6790</v>
      </c>
      <c r="H55" s="20"/>
      <c r="I55" s="20"/>
      <c r="J55" s="20">
        <v>1304</v>
      </c>
      <c r="K55" s="20">
        <v>5486</v>
      </c>
      <c r="Q55" s="117">
        <v>3979</v>
      </c>
      <c r="R55" s="36">
        <f t="shared" si="9"/>
        <v>2811</v>
      </c>
      <c r="S55" s="14">
        <f t="shared" si="8"/>
        <v>70.645890927368683</v>
      </c>
    </row>
    <row r="56" spans="1:19" s="13" customFormat="1" ht="42.75" customHeight="1" x14ac:dyDescent="0.45">
      <c r="A56" s="18" t="s">
        <v>108</v>
      </c>
      <c r="B56" s="145" t="s">
        <v>109</v>
      </c>
      <c r="C56" s="146"/>
      <c r="D56" s="19" t="s">
        <v>27</v>
      </c>
      <c r="E56" s="20">
        <f t="shared" si="7"/>
        <v>0</v>
      </c>
      <c r="F56" s="20"/>
      <c r="G56" s="21">
        <f>H56+I56+J56+K56</f>
        <v>0</v>
      </c>
      <c r="H56" s="20"/>
      <c r="I56" s="20"/>
      <c r="J56" s="20"/>
      <c r="K56" s="20"/>
      <c r="Q56" s="38">
        <v>0</v>
      </c>
      <c r="R56" s="39"/>
      <c r="S56" s="39"/>
    </row>
    <row r="57" spans="1:19" s="13" customFormat="1" ht="57.75" customHeight="1" x14ac:dyDescent="0.2">
      <c r="A57" s="15" t="s">
        <v>7</v>
      </c>
      <c r="B57" s="147" t="s">
        <v>110</v>
      </c>
      <c r="C57" s="148"/>
      <c r="D57" s="16" t="s">
        <v>27</v>
      </c>
      <c r="E57" s="25">
        <f t="shared" si="7"/>
        <v>8159</v>
      </c>
      <c r="F57" s="29">
        <f>F58+F59+F60+F61</f>
        <v>0</v>
      </c>
      <c r="G57" s="17">
        <f t="shared" si="5"/>
        <v>8159</v>
      </c>
      <c r="H57" s="17">
        <f>H58+H59+H60+H61</f>
        <v>0</v>
      </c>
      <c r="I57" s="17">
        <f>I58+I59+I60+I61</f>
        <v>0</v>
      </c>
      <c r="J57" s="17">
        <f>J58+J59+J60+J61</f>
        <v>8159</v>
      </c>
      <c r="K57" s="17">
        <f>K58+K59+K60+K61</f>
        <v>0</v>
      </c>
      <c r="Q57" s="118">
        <f>E45+E78+E79</f>
        <v>12486965</v>
      </c>
      <c r="R57" s="38"/>
      <c r="S57" s="38"/>
    </row>
    <row r="58" spans="1:19" s="13" customFormat="1" ht="55.5" customHeight="1" x14ac:dyDescent="0.4">
      <c r="A58" s="18" t="s">
        <v>111</v>
      </c>
      <c r="B58" s="145" t="s">
        <v>112</v>
      </c>
      <c r="C58" s="146"/>
      <c r="D58" s="19" t="s">
        <v>27</v>
      </c>
      <c r="E58" s="32">
        <f t="shared" si="7"/>
        <v>0</v>
      </c>
      <c r="F58" s="33"/>
      <c r="G58" s="21">
        <f t="shared" si="5"/>
        <v>0</v>
      </c>
      <c r="H58" s="20"/>
      <c r="I58" s="20"/>
      <c r="J58" s="20">
        <v>0</v>
      </c>
      <c r="K58" s="20"/>
      <c r="L58" s="40"/>
      <c r="Q58" s="38">
        <v>0</v>
      </c>
      <c r="R58" s="38"/>
      <c r="S58" s="38"/>
    </row>
    <row r="59" spans="1:19" s="13" customFormat="1" ht="46.5" customHeight="1" x14ac:dyDescent="0.5">
      <c r="A59" s="18" t="s">
        <v>113</v>
      </c>
      <c r="B59" s="145" t="s">
        <v>114</v>
      </c>
      <c r="C59" s="146"/>
      <c r="D59" s="19" t="s">
        <v>27</v>
      </c>
      <c r="E59" s="20">
        <f t="shared" si="7"/>
        <v>8159</v>
      </c>
      <c r="F59" s="33"/>
      <c r="G59" s="21">
        <f>H59+I59+J59+K59</f>
        <v>8159</v>
      </c>
      <c r="H59" s="20"/>
      <c r="I59" s="20"/>
      <c r="J59" s="20">
        <v>8159</v>
      </c>
      <c r="K59" s="20"/>
      <c r="Q59" s="117">
        <v>8428</v>
      </c>
      <c r="R59" s="36">
        <f>E59-Q59</f>
        <v>-269</v>
      </c>
      <c r="S59" s="14">
        <f>R59/Q59*100</f>
        <v>-3.1917418130042714</v>
      </c>
    </row>
    <row r="60" spans="1:19" s="13" customFormat="1" ht="46.5" customHeight="1" x14ac:dyDescent="0.2">
      <c r="A60" s="18" t="s">
        <v>115</v>
      </c>
      <c r="B60" s="145" t="s">
        <v>116</v>
      </c>
      <c r="C60" s="146"/>
      <c r="D60" s="19" t="s">
        <v>27</v>
      </c>
      <c r="E60" s="32">
        <f t="shared" si="7"/>
        <v>0</v>
      </c>
      <c r="F60" s="33"/>
      <c r="G60" s="41">
        <f t="shared" si="5"/>
        <v>0</v>
      </c>
      <c r="H60" s="20"/>
      <c r="I60" s="20"/>
      <c r="J60" s="20"/>
      <c r="K60" s="20"/>
      <c r="Q60" s="38">
        <v>0</v>
      </c>
      <c r="R60" s="38"/>
      <c r="S60" s="38"/>
    </row>
    <row r="61" spans="1:19" s="13" customFormat="1" ht="40.5" customHeight="1" x14ac:dyDescent="0.2">
      <c r="A61" s="18" t="s">
        <v>117</v>
      </c>
      <c r="B61" s="145" t="s">
        <v>118</v>
      </c>
      <c r="C61" s="146"/>
      <c r="D61" s="19" t="s">
        <v>27</v>
      </c>
      <c r="E61" s="32">
        <f t="shared" si="7"/>
        <v>0</v>
      </c>
      <c r="F61" s="33"/>
      <c r="G61" s="41">
        <f t="shared" si="5"/>
        <v>0</v>
      </c>
      <c r="H61" s="20"/>
      <c r="I61" s="20"/>
      <c r="J61" s="20"/>
      <c r="K61" s="20"/>
      <c r="Q61" s="38">
        <v>0</v>
      </c>
      <c r="R61" s="38"/>
      <c r="S61" s="38"/>
    </row>
    <row r="62" spans="1:19" s="13" customFormat="1" ht="34.5" customHeight="1" x14ac:dyDescent="0.2">
      <c r="A62" s="18" t="s">
        <v>119</v>
      </c>
      <c r="B62" s="145" t="s">
        <v>109</v>
      </c>
      <c r="C62" s="146"/>
      <c r="D62" s="19" t="s">
        <v>27</v>
      </c>
      <c r="E62" s="32">
        <f t="shared" si="7"/>
        <v>0</v>
      </c>
      <c r="F62" s="33"/>
      <c r="G62" s="41">
        <f t="shared" si="5"/>
        <v>0</v>
      </c>
      <c r="H62" s="20"/>
      <c r="I62" s="20"/>
      <c r="J62" s="20"/>
      <c r="K62" s="20"/>
      <c r="Q62" s="38">
        <v>0</v>
      </c>
      <c r="R62" s="38"/>
      <c r="S62" s="38"/>
    </row>
    <row r="63" spans="1:19" s="13" customFormat="1" ht="36" customHeight="1" x14ac:dyDescent="0.2">
      <c r="A63" s="15" t="s">
        <v>8</v>
      </c>
      <c r="B63" s="147" t="s">
        <v>120</v>
      </c>
      <c r="C63" s="148"/>
      <c r="D63" s="16" t="s">
        <v>27</v>
      </c>
      <c r="E63" s="42">
        <f t="shared" si="7"/>
        <v>0</v>
      </c>
      <c r="F63" s="43"/>
      <c r="G63" s="44">
        <f t="shared" si="5"/>
        <v>0</v>
      </c>
      <c r="H63" s="45"/>
      <c r="I63" s="45"/>
      <c r="J63" s="20"/>
      <c r="K63" s="20"/>
      <c r="Q63" s="38">
        <v>0</v>
      </c>
      <c r="R63" s="38"/>
      <c r="S63" s="38"/>
    </row>
    <row r="64" spans="1:19" s="13" customFormat="1" ht="31.5" customHeight="1" x14ac:dyDescent="0.5">
      <c r="A64" s="15" t="s">
        <v>9</v>
      </c>
      <c r="B64" s="147" t="s">
        <v>121</v>
      </c>
      <c r="C64" s="148"/>
      <c r="D64" s="16" t="s">
        <v>27</v>
      </c>
      <c r="E64" s="45">
        <f t="shared" si="7"/>
        <v>2737255</v>
      </c>
      <c r="F64" s="45"/>
      <c r="G64" s="46">
        <f t="shared" si="5"/>
        <v>2737255</v>
      </c>
      <c r="H64" s="45"/>
      <c r="I64" s="45"/>
      <c r="J64" s="20">
        <v>2731855</v>
      </c>
      <c r="K64" s="20">
        <v>5400</v>
      </c>
      <c r="Q64" s="117">
        <v>2655772</v>
      </c>
      <c r="R64" s="36">
        <f>E64-Q64</f>
        <v>81483</v>
      </c>
      <c r="S64" s="38"/>
    </row>
    <row r="65" spans="1:19" s="47" customFormat="1" ht="24.95" customHeight="1" x14ac:dyDescent="0.2">
      <c r="A65" s="15" t="s">
        <v>10</v>
      </c>
      <c r="B65" s="147" t="s">
        <v>122</v>
      </c>
      <c r="C65" s="148"/>
      <c r="D65" s="29" t="s">
        <v>27</v>
      </c>
      <c r="E65" s="42">
        <f t="shared" si="7"/>
        <v>0</v>
      </c>
      <c r="F65" s="43"/>
      <c r="G65" s="44">
        <f t="shared" si="5"/>
        <v>0</v>
      </c>
      <c r="H65" s="45"/>
      <c r="I65" s="45"/>
      <c r="J65" s="45"/>
      <c r="K65" s="42">
        <v>0</v>
      </c>
      <c r="Q65" s="48">
        <v>0</v>
      </c>
      <c r="R65" s="48"/>
      <c r="S65" s="48"/>
    </row>
    <row r="66" spans="1:19" s="47" customFormat="1" ht="32.25" customHeight="1" x14ac:dyDescent="0.45">
      <c r="A66" s="15" t="s">
        <v>123</v>
      </c>
      <c r="B66" s="147" t="s">
        <v>124</v>
      </c>
      <c r="C66" s="148"/>
      <c r="D66" s="16" t="s">
        <v>27</v>
      </c>
      <c r="E66" s="25">
        <f t="shared" si="7"/>
        <v>3869386</v>
      </c>
      <c r="F66" s="29">
        <f>F67+F68+F69+F70+F71</f>
        <v>0</v>
      </c>
      <c r="G66" s="17">
        <f>H66+I66+J66+K66</f>
        <v>3869386</v>
      </c>
      <c r="H66" s="17">
        <f>H67+H68+H69+H70+H71</f>
        <v>0</v>
      </c>
      <c r="I66" s="17">
        <f>I67+I68+I69+I70+I71</f>
        <v>0</v>
      </c>
      <c r="J66" s="17">
        <f>SUM(J67:J72)</f>
        <v>3869386</v>
      </c>
      <c r="K66" s="17">
        <f>K67+K68+K69+K70+K71</f>
        <v>0</v>
      </c>
      <c r="Q66" s="95">
        <v>4082097</v>
      </c>
      <c r="R66" s="14">
        <f t="shared" ref="R66:R71" si="10">E66-Q66</f>
        <v>-212711</v>
      </c>
      <c r="S66" s="14">
        <f t="shared" ref="S66:S72" si="11">R66/Q66*100</f>
        <v>-5.2108266903015776</v>
      </c>
    </row>
    <row r="67" spans="1:19" s="47" customFormat="1" ht="36.75" customHeight="1" x14ac:dyDescent="0.45">
      <c r="A67" s="18" t="s">
        <v>125</v>
      </c>
      <c r="B67" s="145" t="s">
        <v>126</v>
      </c>
      <c r="C67" s="146"/>
      <c r="D67" s="19" t="s">
        <v>27</v>
      </c>
      <c r="E67" s="20">
        <f>G67-F67</f>
        <v>361350</v>
      </c>
      <c r="F67" s="20"/>
      <c r="G67" s="21">
        <f>H67+I67+J67+K67</f>
        <v>361350</v>
      </c>
      <c r="H67" s="20"/>
      <c r="I67" s="50"/>
      <c r="J67" s="20">
        <v>361350</v>
      </c>
      <c r="K67" s="20"/>
      <c r="Q67" s="96">
        <v>399270</v>
      </c>
      <c r="R67" s="14">
        <f t="shared" si="10"/>
        <v>-37920</v>
      </c>
      <c r="S67" s="14">
        <f t="shared" si="11"/>
        <v>-9.4973326320534976</v>
      </c>
    </row>
    <row r="68" spans="1:19" s="47" customFormat="1" ht="32.25" customHeight="1" x14ac:dyDescent="0.45">
      <c r="A68" s="18" t="s">
        <v>127</v>
      </c>
      <c r="B68" s="145" t="s">
        <v>128</v>
      </c>
      <c r="C68" s="146"/>
      <c r="D68" s="19" t="s">
        <v>27</v>
      </c>
      <c r="E68" s="20">
        <f t="shared" ref="E68:E79" si="12">G68-F68</f>
        <v>1065979</v>
      </c>
      <c r="F68" s="20"/>
      <c r="G68" s="21">
        <f>H68+I68+J68+K68</f>
        <v>1065979</v>
      </c>
      <c r="H68" s="20"/>
      <c r="I68" s="50"/>
      <c r="J68" s="20">
        <v>1065979</v>
      </c>
      <c r="K68" s="20"/>
      <c r="Q68" s="96">
        <v>881108</v>
      </c>
      <c r="R68" s="14">
        <f t="shared" si="10"/>
        <v>184871</v>
      </c>
      <c r="S68" s="14">
        <f t="shared" si="11"/>
        <v>20.981650376571316</v>
      </c>
    </row>
    <row r="69" spans="1:19" s="13" customFormat="1" ht="32.25" customHeight="1" x14ac:dyDescent="0.45">
      <c r="A69" s="18" t="s">
        <v>129</v>
      </c>
      <c r="B69" s="145" t="s">
        <v>130</v>
      </c>
      <c r="C69" s="146"/>
      <c r="D69" s="19" t="s">
        <v>27</v>
      </c>
      <c r="E69" s="20">
        <f t="shared" si="12"/>
        <v>432120</v>
      </c>
      <c r="F69" s="20"/>
      <c r="G69" s="21">
        <f t="shared" si="5"/>
        <v>432120</v>
      </c>
      <c r="H69" s="20"/>
      <c r="I69" s="50"/>
      <c r="J69" s="20">
        <v>432120</v>
      </c>
      <c r="K69" s="20"/>
      <c r="Q69" s="97">
        <v>431880</v>
      </c>
      <c r="R69" s="14">
        <f t="shared" si="10"/>
        <v>240</v>
      </c>
      <c r="S69" s="14">
        <f t="shared" si="11"/>
        <v>5.557099194220616E-2</v>
      </c>
    </row>
    <row r="70" spans="1:19" s="13" customFormat="1" ht="30" customHeight="1" x14ac:dyDescent="0.45">
      <c r="A70" s="18" t="s">
        <v>131</v>
      </c>
      <c r="B70" s="145" t="s">
        <v>132</v>
      </c>
      <c r="C70" s="146"/>
      <c r="D70" s="19" t="s">
        <v>27</v>
      </c>
      <c r="E70" s="20">
        <f t="shared" si="12"/>
        <v>336624</v>
      </c>
      <c r="F70" s="20"/>
      <c r="G70" s="21">
        <f t="shared" si="5"/>
        <v>336624</v>
      </c>
      <c r="H70" s="20"/>
      <c r="I70" s="50"/>
      <c r="J70" s="20">
        <v>336624</v>
      </c>
      <c r="K70" s="20"/>
      <c r="Q70" s="97">
        <v>323778</v>
      </c>
      <c r="R70" s="14">
        <f t="shared" si="10"/>
        <v>12846</v>
      </c>
      <c r="S70" s="14">
        <f t="shared" si="11"/>
        <v>3.9675333098604595</v>
      </c>
    </row>
    <row r="71" spans="1:19" s="13" customFormat="1" ht="39" customHeight="1" x14ac:dyDescent="0.45">
      <c r="A71" s="18" t="s">
        <v>133</v>
      </c>
      <c r="B71" s="145" t="s">
        <v>134</v>
      </c>
      <c r="C71" s="146"/>
      <c r="D71" s="19" t="s">
        <v>27</v>
      </c>
      <c r="E71" s="20">
        <f t="shared" si="12"/>
        <v>1495393</v>
      </c>
      <c r="F71" s="20"/>
      <c r="G71" s="21">
        <f>H71+I71+J71+K71</f>
        <v>1495393</v>
      </c>
      <c r="H71" s="20"/>
      <c r="I71" s="50"/>
      <c r="J71" s="20">
        <v>1495393</v>
      </c>
      <c r="K71" s="20"/>
      <c r="Q71" s="97">
        <v>1853581</v>
      </c>
      <c r="R71" s="14">
        <f t="shared" si="10"/>
        <v>-358188</v>
      </c>
      <c r="S71" s="14">
        <f t="shared" si="11"/>
        <v>-19.32410830710932</v>
      </c>
    </row>
    <row r="72" spans="1:19" s="13" customFormat="1" ht="39" customHeight="1" x14ac:dyDescent="0.45">
      <c r="A72" s="18" t="s">
        <v>168</v>
      </c>
      <c r="B72" s="145" t="s">
        <v>169</v>
      </c>
      <c r="C72" s="146"/>
      <c r="D72" s="19" t="s">
        <v>27</v>
      </c>
      <c r="E72" s="20">
        <f>G72-F72</f>
        <v>177920</v>
      </c>
      <c r="F72" s="20"/>
      <c r="G72" s="21">
        <f>H72+I72+J72+K72</f>
        <v>177920</v>
      </c>
      <c r="H72" s="20"/>
      <c r="I72" s="50"/>
      <c r="J72" s="20">
        <v>177920</v>
      </c>
      <c r="K72" s="20"/>
      <c r="Q72" s="97">
        <v>192480</v>
      </c>
      <c r="R72" s="14">
        <f>E72-Q72</f>
        <v>-14560</v>
      </c>
      <c r="S72" s="14">
        <f t="shared" si="11"/>
        <v>-7.5644222776392347</v>
      </c>
    </row>
    <row r="73" spans="1:19" s="13" customFormat="1" ht="61.5" customHeight="1" x14ac:dyDescent="0.5">
      <c r="A73" s="15" t="s">
        <v>135</v>
      </c>
      <c r="B73" s="147" t="s">
        <v>136</v>
      </c>
      <c r="C73" s="148"/>
      <c r="D73" s="16" t="s">
        <v>27</v>
      </c>
      <c r="E73" s="42">
        <f t="shared" si="12"/>
        <v>506401</v>
      </c>
      <c r="F73" s="43"/>
      <c r="G73" s="44">
        <f t="shared" si="5"/>
        <v>506401</v>
      </c>
      <c r="H73" s="45"/>
      <c r="I73" s="52"/>
      <c r="J73" s="20">
        <f>J74</f>
        <v>506401</v>
      </c>
      <c r="K73" s="20"/>
      <c r="Q73" s="104">
        <v>490186</v>
      </c>
      <c r="R73" s="14">
        <f t="shared" ref="R73:R74" si="13">E73-Q73</f>
        <v>16215</v>
      </c>
      <c r="S73" s="38"/>
    </row>
    <row r="74" spans="1:19" s="13" customFormat="1" ht="36.75" customHeight="1" x14ac:dyDescent="0.5">
      <c r="A74" s="15" t="s">
        <v>183</v>
      </c>
      <c r="B74" s="109" t="s">
        <v>184</v>
      </c>
      <c r="C74" s="110"/>
      <c r="D74" s="16" t="s">
        <v>27</v>
      </c>
      <c r="E74" s="42">
        <f t="shared" si="12"/>
        <v>506401</v>
      </c>
      <c r="F74" s="43"/>
      <c r="G74" s="44">
        <f t="shared" si="5"/>
        <v>506401</v>
      </c>
      <c r="H74" s="45"/>
      <c r="I74" s="52"/>
      <c r="J74" s="20">
        <v>506401</v>
      </c>
      <c r="K74" s="20"/>
      <c r="Q74" s="105">
        <v>490186</v>
      </c>
      <c r="R74" s="14">
        <f t="shared" si="13"/>
        <v>16215</v>
      </c>
      <c r="S74" s="38"/>
    </row>
    <row r="75" spans="1:19" s="13" customFormat="1" ht="60" customHeight="1" x14ac:dyDescent="0.5">
      <c r="A75" s="16" t="s">
        <v>137</v>
      </c>
      <c r="B75" s="149" t="s">
        <v>138</v>
      </c>
      <c r="C75" s="150"/>
      <c r="D75" s="16" t="s">
        <v>27</v>
      </c>
      <c r="E75" s="45">
        <f>G75-F75</f>
        <v>319407</v>
      </c>
      <c r="F75" s="53"/>
      <c r="G75" s="46">
        <f>H75+I75+J75+K75</f>
        <v>319407</v>
      </c>
      <c r="H75" s="45"/>
      <c r="I75" s="53"/>
      <c r="J75" s="20">
        <f>SUM(J76:J79)</f>
        <v>225245</v>
      </c>
      <c r="K75" s="20">
        <f>SUM(K76:K79)</f>
        <v>94162</v>
      </c>
      <c r="Q75" s="104">
        <v>315029</v>
      </c>
      <c r="R75" s="38"/>
      <c r="S75" s="38"/>
    </row>
    <row r="76" spans="1:19" s="13" customFormat="1" ht="34.5" customHeight="1" x14ac:dyDescent="0.5">
      <c r="A76" s="15" t="s">
        <v>139</v>
      </c>
      <c r="B76" s="54" t="s">
        <v>140</v>
      </c>
      <c r="C76" s="111"/>
      <c r="D76" s="16" t="s">
        <v>27</v>
      </c>
      <c r="E76" s="45">
        <f>G76-F76</f>
        <v>131315</v>
      </c>
      <c r="F76" s="53"/>
      <c r="G76" s="46">
        <f>H76+I76+J76+K76</f>
        <v>131315</v>
      </c>
      <c r="H76" s="45"/>
      <c r="I76" s="52"/>
      <c r="J76" s="20">
        <v>131315</v>
      </c>
      <c r="K76" s="20"/>
      <c r="Q76" s="105">
        <v>116340</v>
      </c>
      <c r="R76" s="38"/>
      <c r="S76" s="38"/>
    </row>
    <row r="77" spans="1:19" s="13" customFormat="1" ht="32.25" customHeight="1" x14ac:dyDescent="0.45">
      <c r="A77" s="15" t="s">
        <v>141</v>
      </c>
      <c r="B77" s="109" t="s">
        <v>142</v>
      </c>
      <c r="C77" s="111"/>
      <c r="D77" s="16" t="s">
        <v>27</v>
      </c>
      <c r="E77" s="45">
        <f>G77-F77</f>
        <v>155261</v>
      </c>
      <c r="F77" s="53"/>
      <c r="G77" s="46">
        <f>H77+I77+J77+K77</f>
        <v>155261</v>
      </c>
      <c r="H77" s="45"/>
      <c r="I77" s="53"/>
      <c r="J77" s="20">
        <f>23315+67824</f>
        <v>91139</v>
      </c>
      <c r="K77" s="20">
        <f>55907+8215</f>
        <v>64122</v>
      </c>
      <c r="Q77" s="22">
        <v>162861</v>
      </c>
      <c r="R77" s="14">
        <f>E77-Q77</f>
        <v>-7600</v>
      </c>
      <c r="S77" s="14">
        <f>R77/Q77*100</f>
        <v>-4.6665561429685436</v>
      </c>
    </row>
    <row r="78" spans="1:19" s="13" customFormat="1" ht="35.25" customHeight="1" x14ac:dyDescent="0.45">
      <c r="A78" s="15" t="s">
        <v>143</v>
      </c>
      <c r="B78" s="109" t="s">
        <v>188</v>
      </c>
      <c r="C78" s="111"/>
      <c r="D78" s="16" t="s">
        <v>27</v>
      </c>
      <c r="E78" s="45">
        <f>G78-F78</f>
        <v>2791</v>
      </c>
      <c r="F78" s="53"/>
      <c r="G78" s="46">
        <f>H78+I78+J78+K78</f>
        <v>2791</v>
      </c>
      <c r="H78" s="45"/>
      <c r="I78" s="53"/>
      <c r="J78" s="20">
        <v>2791</v>
      </c>
      <c r="K78" s="20"/>
      <c r="Q78" s="22">
        <v>1422</v>
      </c>
      <c r="R78" s="14">
        <f>E78-Q78</f>
        <v>1369</v>
      </c>
      <c r="S78" s="14">
        <f>R78/Q78*100</f>
        <v>96.272855133614627</v>
      </c>
    </row>
    <row r="79" spans="1:19" s="13" customFormat="1" ht="34.5" customHeight="1" x14ac:dyDescent="0.45">
      <c r="A79" s="15" t="s">
        <v>189</v>
      </c>
      <c r="B79" s="54" t="s">
        <v>144</v>
      </c>
      <c r="C79" s="111"/>
      <c r="D79" s="16" t="s">
        <v>27</v>
      </c>
      <c r="E79" s="45">
        <f t="shared" si="12"/>
        <v>30040</v>
      </c>
      <c r="F79" s="53"/>
      <c r="G79" s="46">
        <f>H79+I79+J79+K79</f>
        <v>30040</v>
      </c>
      <c r="H79" s="45"/>
      <c r="I79" s="52"/>
      <c r="J79" s="20"/>
      <c r="K79" s="50">
        <v>30040</v>
      </c>
      <c r="Q79" s="22">
        <v>34406</v>
      </c>
      <c r="R79" s="14">
        <f>E79-Q79</f>
        <v>-4366</v>
      </c>
      <c r="S79" s="14">
        <f>R79/Q79*100</f>
        <v>-12.689647154566064</v>
      </c>
    </row>
    <row r="80" spans="1:19" s="47" customFormat="1" ht="48" customHeight="1" x14ac:dyDescent="0.45">
      <c r="A80" s="10" t="s">
        <v>11</v>
      </c>
      <c r="B80" s="143" t="s">
        <v>145</v>
      </c>
      <c r="C80" s="59" t="s">
        <v>146</v>
      </c>
      <c r="D80" s="11" t="s">
        <v>27</v>
      </c>
      <c r="E80" s="26">
        <f>E13-E39</f>
        <v>2307188</v>
      </c>
      <c r="F80" s="26">
        <f>F13-F39</f>
        <v>0</v>
      </c>
      <c r="G80" s="26">
        <f>G13-G39</f>
        <v>2307188</v>
      </c>
      <c r="H80" s="60"/>
      <c r="I80" s="60"/>
      <c r="J80" s="61"/>
      <c r="K80" s="62"/>
      <c r="Q80" s="14"/>
    </row>
    <row r="81" spans="1:209" s="64" customFormat="1" ht="45.75" customHeight="1" x14ac:dyDescent="0.2">
      <c r="A81" s="10" t="s">
        <v>147</v>
      </c>
      <c r="B81" s="144"/>
      <c r="C81" s="59" t="s">
        <v>148</v>
      </c>
      <c r="D81" s="11" t="s">
        <v>12</v>
      </c>
      <c r="E81" s="63">
        <f>E80/E13*100</f>
        <v>2.266099425138306</v>
      </c>
      <c r="F81" s="63"/>
      <c r="G81" s="63">
        <f>G80/G13*100</f>
        <v>2.266099425138306</v>
      </c>
      <c r="H81" s="10"/>
      <c r="I81" s="10"/>
      <c r="J81" s="10"/>
      <c r="K81" s="10"/>
      <c r="L81" s="141"/>
      <c r="M81" s="142"/>
      <c r="N81" s="141"/>
      <c r="O81" s="142"/>
      <c r="P81" s="141"/>
      <c r="Q81" s="142"/>
      <c r="R81" s="141"/>
      <c r="S81" s="142"/>
      <c r="T81" s="141"/>
      <c r="U81" s="142"/>
      <c r="V81" s="141"/>
      <c r="W81" s="142"/>
      <c r="X81" s="141"/>
      <c r="Y81" s="142"/>
      <c r="Z81" s="141"/>
      <c r="AA81" s="142"/>
      <c r="AB81" s="141"/>
      <c r="AC81" s="142"/>
      <c r="AD81" s="141"/>
      <c r="AE81" s="142"/>
      <c r="AF81" s="141"/>
      <c r="AG81" s="142"/>
      <c r="AH81" s="141"/>
      <c r="AI81" s="142"/>
      <c r="AJ81" s="141"/>
      <c r="AK81" s="142"/>
      <c r="AL81" s="141"/>
      <c r="AM81" s="142"/>
      <c r="AN81" s="141"/>
      <c r="AO81" s="142"/>
      <c r="AP81" s="141"/>
      <c r="AQ81" s="142"/>
      <c r="AR81" s="141"/>
      <c r="AS81" s="142"/>
      <c r="AT81" s="141"/>
      <c r="AU81" s="142"/>
      <c r="AV81" s="141"/>
      <c r="AW81" s="142"/>
      <c r="AX81" s="141"/>
      <c r="AY81" s="142"/>
      <c r="AZ81" s="141"/>
      <c r="BA81" s="142"/>
      <c r="BB81" s="141"/>
      <c r="BC81" s="142"/>
      <c r="BD81" s="141"/>
      <c r="BE81" s="142"/>
      <c r="BF81" s="141"/>
      <c r="BG81" s="142"/>
      <c r="BH81" s="141"/>
      <c r="BI81" s="142"/>
      <c r="BJ81" s="141"/>
      <c r="BK81" s="142"/>
      <c r="BL81" s="141"/>
      <c r="BM81" s="142"/>
      <c r="BN81" s="141"/>
      <c r="BO81" s="142"/>
      <c r="BP81" s="141"/>
      <c r="BQ81" s="142"/>
      <c r="BR81" s="141"/>
      <c r="BS81" s="142"/>
      <c r="BT81" s="141"/>
      <c r="BU81" s="142"/>
      <c r="BV81" s="141"/>
      <c r="BW81" s="142"/>
      <c r="BX81" s="141"/>
      <c r="BY81" s="142"/>
      <c r="BZ81" s="141"/>
      <c r="CA81" s="142"/>
      <c r="CB81" s="141"/>
      <c r="CC81" s="142"/>
      <c r="CD81" s="141"/>
      <c r="CE81" s="142"/>
      <c r="CF81" s="141"/>
      <c r="CG81" s="142"/>
      <c r="CH81" s="141"/>
      <c r="CI81" s="142"/>
      <c r="CJ81" s="141"/>
      <c r="CK81" s="142"/>
      <c r="CL81" s="141"/>
      <c r="CM81" s="142"/>
      <c r="CN81" s="141"/>
      <c r="CO81" s="142"/>
      <c r="CP81" s="141"/>
      <c r="CQ81" s="142"/>
      <c r="CR81" s="141"/>
      <c r="CS81" s="142"/>
      <c r="CT81" s="141"/>
      <c r="CU81" s="142"/>
      <c r="CV81" s="141"/>
      <c r="CW81" s="142"/>
      <c r="CX81" s="141"/>
      <c r="CY81" s="142"/>
      <c r="CZ81" s="141"/>
      <c r="DA81" s="142"/>
      <c r="DB81" s="141"/>
      <c r="DC81" s="142"/>
      <c r="DD81" s="141"/>
      <c r="DE81" s="142"/>
      <c r="DF81" s="141"/>
      <c r="DG81" s="142"/>
      <c r="DH81" s="141"/>
      <c r="DI81" s="142"/>
      <c r="DJ81" s="141"/>
      <c r="DK81" s="142"/>
      <c r="DL81" s="141"/>
      <c r="DM81" s="142"/>
      <c r="DN81" s="141"/>
      <c r="DO81" s="142"/>
      <c r="DP81" s="141"/>
      <c r="DQ81" s="142"/>
      <c r="DR81" s="141"/>
      <c r="DS81" s="142"/>
      <c r="DT81" s="141"/>
      <c r="DU81" s="142"/>
      <c r="DV81" s="141"/>
      <c r="DW81" s="142"/>
      <c r="DX81" s="141"/>
      <c r="DY81" s="142"/>
      <c r="DZ81" s="141"/>
      <c r="EA81" s="142"/>
      <c r="EB81" s="141"/>
      <c r="EC81" s="142"/>
      <c r="ED81" s="141"/>
      <c r="EE81" s="142"/>
      <c r="EF81" s="141"/>
      <c r="EG81" s="142"/>
      <c r="EH81" s="141"/>
      <c r="EI81" s="142"/>
      <c r="EJ81" s="141"/>
      <c r="EK81" s="142"/>
      <c r="EL81" s="141"/>
      <c r="EM81" s="142"/>
      <c r="EN81" s="141"/>
      <c r="EO81" s="142"/>
      <c r="EP81" s="141"/>
      <c r="EQ81" s="142"/>
      <c r="ER81" s="141"/>
      <c r="ES81" s="142"/>
      <c r="ET81" s="141"/>
      <c r="EU81" s="142"/>
      <c r="EV81" s="141"/>
      <c r="EW81" s="142"/>
      <c r="EX81" s="141"/>
      <c r="EY81" s="142"/>
      <c r="EZ81" s="141"/>
      <c r="FA81" s="142"/>
      <c r="FB81" s="141"/>
      <c r="FC81" s="142"/>
      <c r="FD81" s="141"/>
      <c r="FE81" s="142"/>
      <c r="FF81" s="141"/>
      <c r="FG81" s="142"/>
      <c r="FH81" s="141"/>
      <c r="FI81" s="142"/>
      <c r="FJ81" s="141"/>
      <c r="FK81" s="142"/>
      <c r="FL81" s="141"/>
      <c r="FM81" s="142"/>
      <c r="FN81" s="141"/>
      <c r="FO81" s="142"/>
      <c r="FP81" s="141"/>
      <c r="FQ81" s="142"/>
      <c r="FR81" s="141"/>
      <c r="FS81" s="142"/>
      <c r="FT81" s="141"/>
      <c r="FU81" s="142"/>
      <c r="FV81" s="141"/>
      <c r="FW81" s="142"/>
      <c r="FX81" s="141"/>
      <c r="FY81" s="142"/>
      <c r="FZ81" s="141"/>
      <c r="GA81" s="142"/>
      <c r="GB81" s="141"/>
      <c r="GC81" s="142"/>
      <c r="GD81" s="141"/>
      <c r="GE81" s="142"/>
      <c r="GF81" s="141"/>
      <c r="GG81" s="142"/>
      <c r="GH81" s="141"/>
      <c r="GI81" s="142"/>
      <c r="GJ81" s="141"/>
      <c r="GK81" s="142"/>
      <c r="GL81" s="141"/>
      <c r="GM81" s="142"/>
      <c r="GN81" s="141"/>
      <c r="GO81" s="142"/>
      <c r="GP81" s="141"/>
      <c r="GQ81" s="142"/>
      <c r="GR81" s="141"/>
      <c r="GS81" s="142"/>
      <c r="GT81" s="141"/>
      <c r="GU81" s="142"/>
      <c r="GV81" s="141"/>
      <c r="GW81" s="142"/>
      <c r="GX81" s="141"/>
      <c r="GY81" s="142"/>
      <c r="GZ81" s="141"/>
      <c r="HA81" s="142"/>
    </row>
    <row r="82" spans="1:209" s="13" customFormat="1" ht="56.25" customHeight="1" x14ac:dyDescent="0.2">
      <c r="A82" s="15" t="s">
        <v>176</v>
      </c>
      <c r="B82" s="138" t="s">
        <v>151</v>
      </c>
      <c r="C82" s="139"/>
      <c r="D82" s="16" t="s">
        <v>27</v>
      </c>
      <c r="E82" s="52">
        <f>E39-E75-E48-E59-E73</f>
        <v>98667415</v>
      </c>
      <c r="F82" s="52"/>
      <c r="G82" s="52">
        <f>G39-G75-G48-G59-G73</f>
        <v>98667415</v>
      </c>
      <c r="H82" s="65"/>
      <c r="I82" s="65"/>
      <c r="J82" s="52"/>
      <c r="K82" s="52"/>
    </row>
    <row r="83" spans="1:209" s="47" customFormat="1" ht="44.25" customHeight="1" x14ac:dyDescent="0.2">
      <c r="A83" s="66"/>
      <c r="B83" s="67"/>
      <c r="C83" s="67"/>
      <c r="D83" s="68"/>
      <c r="E83" s="69"/>
      <c r="F83" s="70"/>
      <c r="G83" s="71"/>
      <c r="H83" s="70"/>
      <c r="I83" s="70"/>
      <c r="J83" s="71"/>
      <c r="K83" s="71"/>
    </row>
    <row r="84" spans="1:209" s="47" customFormat="1" ht="44.25" customHeight="1" x14ac:dyDescent="0.2">
      <c r="A84" s="66"/>
      <c r="B84" s="67"/>
      <c r="C84" s="67"/>
      <c r="D84" s="68"/>
      <c r="E84" s="69"/>
      <c r="F84" s="70"/>
      <c r="G84" s="71"/>
      <c r="H84" s="70"/>
      <c r="I84" s="70"/>
      <c r="J84" s="71"/>
      <c r="K84" s="71"/>
    </row>
    <row r="85" spans="1:209" s="4" customFormat="1" ht="30" x14ac:dyDescent="0.4">
      <c r="A85" s="72" t="s">
        <v>153</v>
      </c>
      <c r="B85" s="72"/>
      <c r="C85" s="72"/>
      <c r="D85" s="72" t="s">
        <v>154</v>
      </c>
      <c r="E85" s="72"/>
      <c r="F85" s="72"/>
      <c r="G85" s="72"/>
      <c r="H85" s="72"/>
      <c r="I85" s="72" t="s">
        <v>155</v>
      </c>
      <c r="J85" s="72"/>
      <c r="K85" s="72"/>
    </row>
    <row r="86" spans="1:209" s="4" customFormat="1" ht="30.75" x14ac:dyDescent="0.4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1:209" s="76" customFormat="1" ht="40.5" x14ac:dyDescent="0.55000000000000004">
      <c r="A87" s="74" t="s">
        <v>156</v>
      </c>
      <c r="B87" s="75"/>
      <c r="C87" s="75"/>
      <c r="D87" s="74" t="s">
        <v>157</v>
      </c>
      <c r="E87" s="75"/>
      <c r="F87" s="75"/>
      <c r="G87" s="75"/>
      <c r="H87" s="75"/>
      <c r="I87" s="74" t="s">
        <v>158</v>
      </c>
      <c r="J87" s="75"/>
      <c r="K87" s="75"/>
    </row>
    <row r="88" spans="1:209" s="76" customFormat="1" ht="40.5" x14ac:dyDescent="0.55000000000000004">
      <c r="A88" s="75"/>
      <c r="B88" s="75"/>
      <c r="C88" s="75"/>
      <c r="D88" s="75"/>
      <c r="E88" s="75"/>
      <c r="F88" s="75"/>
      <c r="G88" s="75"/>
      <c r="H88" s="75"/>
      <c r="I88" s="74" t="s">
        <v>14</v>
      </c>
      <c r="J88" s="75"/>
      <c r="K88" s="75"/>
    </row>
    <row r="89" spans="1:209" s="76" customFormat="1" ht="40.5" x14ac:dyDescent="0.55000000000000004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</row>
    <row r="90" spans="1:209" s="4" customFormat="1" ht="39" customHeight="1" x14ac:dyDescent="0.5">
      <c r="A90" s="140"/>
      <c r="B90" s="140"/>
      <c r="C90" s="140"/>
      <c r="D90" s="73" t="s">
        <v>159</v>
      </c>
      <c r="E90" s="73"/>
      <c r="F90" s="73"/>
      <c r="G90" s="73"/>
      <c r="H90" s="73"/>
      <c r="I90" s="73"/>
      <c r="J90" s="73"/>
      <c r="K90" s="73"/>
    </row>
    <row r="91" spans="1:209" s="4" customFormat="1" ht="35.25" x14ac:dyDescent="0.5">
      <c r="A91" s="77"/>
      <c r="B91" s="78"/>
      <c r="C91" s="78"/>
      <c r="D91" s="73" t="s">
        <v>160</v>
      </c>
      <c r="E91" s="73"/>
      <c r="F91" s="73"/>
      <c r="G91" s="73"/>
      <c r="H91" s="73"/>
      <c r="I91" s="74" t="s">
        <v>161</v>
      </c>
      <c r="J91" s="73"/>
      <c r="K91" s="73"/>
    </row>
    <row r="92" spans="1:209" s="4" customFormat="1" ht="30.75" x14ac:dyDescent="0.45">
      <c r="A92" s="79"/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1:209" s="4" customFormat="1" ht="30.75" x14ac:dyDescent="0.45">
      <c r="A93" s="80" t="s">
        <v>162</v>
      </c>
      <c r="B93" s="73"/>
      <c r="C93" s="80"/>
      <c r="D93" s="73"/>
      <c r="E93" s="80" t="s">
        <v>162</v>
      </c>
      <c r="F93" s="73"/>
      <c r="G93" s="73"/>
      <c r="H93" s="73"/>
      <c r="I93" s="73"/>
      <c r="J93" s="80" t="s">
        <v>162</v>
      </c>
      <c r="K93" s="73"/>
    </row>
    <row r="94" spans="1:209" s="4" customFormat="1" ht="23.25" x14ac:dyDescent="0.35">
      <c r="A94" s="81"/>
      <c r="B94" s="81"/>
      <c r="C94" s="82"/>
      <c r="D94" s="82"/>
      <c r="E94" s="82"/>
      <c r="F94" s="82"/>
      <c r="G94" s="82"/>
      <c r="H94" s="82"/>
      <c r="I94" s="82"/>
      <c r="J94" s="82"/>
      <c r="K94" s="82"/>
    </row>
    <row r="95" spans="1:209" s="4" customFormat="1" ht="23.25" x14ac:dyDescent="0.35">
      <c r="A95" s="81"/>
      <c r="B95" s="81"/>
      <c r="C95" s="83"/>
      <c r="D95" s="82"/>
      <c r="E95" s="82"/>
      <c r="F95" s="82"/>
      <c r="G95" s="82"/>
      <c r="H95" s="82"/>
      <c r="I95" s="82"/>
      <c r="J95" s="82"/>
      <c r="K95" s="82"/>
    </row>
    <row r="96" spans="1:209" s="4" customFormat="1" ht="15.75" x14ac:dyDescent="0.25">
      <c r="A96" s="84"/>
      <c r="B96" s="84"/>
      <c r="F96" s="85"/>
      <c r="G96" s="85"/>
      <c r="H96" s="85"/>
      <c r="I96" s="85"/>
      <c r="J96" s="85"/>
      <c r="K96" s="85"/>
    </row>
    <row r="97" spans="1:11" s="4" customFormat="1" ht="15.75" x14ac:dyDescent="0.25">
      <c r="A97" s="84"/>
      <c r="B97" s="84"/>
      <c r="F97" s="85"/>
      <c r="G97" s="85"/>
      <c r="H97" s="85"/>
      <c r="I97" s="85"/>
      <c r="J97" s="85"/>
      <c r="K97" s="85"/>
    </row>
    <row r="98" spans="1:11" s="4" customFormat="1" ht="15.75" x14ac:dyDescent="0.25">
      <c r="A98" s="84"/>
      <c r="B98" s="84"/>
      <c r="F98" s="85"/>
      <c r="G98" s="85"/>
      <c r="H98" s="85"/>
      <c r="I98" s="179"/>
      <c r="J98" s="180"/>
      <c r="K98" s="85"/>
    </row>
    <row r="99" spans="1:11" s="4" customFormat="1" ht="15.75" x14ac:dyDescent="0.25">
      <c r="A99" s="84"/>
      <c r="B99" s="84"/>
      <c r="F99" s="85"/>
      <c r="G99" s="85"/>
      <c r="H99" s="85"/>
      <c r="I99" s="85"/>
      <c r="J99" s="85"/>
      <c r="K99" s="85"/>
    </row>
    <row r="100" spans="1:11" s="4" customFormat="1" ht="15.75" x14ac:dyDescent="0.25">
      <c r="A100" s="84"/>
      <c r="B100" s="84"/>
      <c r="C100" s="85"/>
      <c r="D100" s="85"/>
      <c r="E100" s="85"/>
      <c r="F100" s="85"/>
      <c r="G100" s="85"/>
      <c r="H100" s="85"/>
      <c r="I100" s="85"/>
      <c r="J100" s="85"/>
      <c r="K100" s="85"/>
    </row>
    <row r="101" spans="1:11" s="4" customFormat="1" ht="15.75" x14ac:dyDescent="0.25">
      <c r="A101" s="84"/>
      <c r="B101" s="84"/>
      <c r="C101" s="85"/>
      <c r="D101" s="85"/>
      <c r="E101" s="85"/>
      <c r="F101" s="85"/>
      <c r="G101" s="85"/>
      <c r="H101" s="85"/>
      <c r="I101" s="85"/>
      <c r="J101" s="85"/>
      <c r="K101" s="85"/>
    </row>
    <row r="102" spans="1:11" s="4" customFormat="1" ht="15.75" x14ac:dyDescent="0.25">
      <c r="A102" s="84"/>
      <c r="B102" s="84"/>
      <c r="C102" s="85"/>
      <c r="D102" s="85"/>
      <c r="E102" s="85"/>
      <c r="F102" s="85"/>
      <c r="G102" s="85"/>
      <c r="H102" s="85"/>
      <c r="I102" s="85"/>
      <c r="J102" s="85"/>
      <c r="K102" s="85"/>
    </row>
    <row r="103" spans="1:11" s="4" customFormat="1" ht="15.75" x14ac:dyDescent="0.25">
      <c r="A103" s="84"/>
      <c r="B103" s="84"/>
      <c r="C103" s="85"/>
      <c r="D103" s="85"/>
      <c r="E103" s="85"/>
      <c r="F103" s="85"/>
      <c r="G103" s="85"/>
      <c r="H103" s="85"/>
      <c r="I103" s="85"/>
      <c r="J103" s="85"/>
      <c r="K103" s="85"/>
    </row>
    <row r="104" spans="1:11" s="4" customFormat="1" ht="15.75" x14ac:dyDescent="0.25">
      <c r="A104" s="84"/>
      <c r="B104" s="84"/>
      <c r="C104" s="85"/>
      <c r="D104" s="85"/>
      <c r="E104" s="85"/>
      <c r="F104" s="85"/>
      <c r="G104" s="85"/>
      <c r="H104" s="85"/>
      <c r="I104" s="85"/>
      <c r="J104" s="85"/>
      <c r="K104" s="85"/>
    </row>
    <row r="105" spans="1:11" s="4" customFormat="1" ht="15.75" x14ac:dyDescent="0.25">
      <c r="A105" s="84"/>
      <c r="B105" s="84"/>
      <c r="C105" s="85"/>
      <c r="D105" s="85"/>
      <c r="E105" s="85"/>
      <c r="F105" s="85"/>
      <c r="G105" s="85"/>
      <c r="H105" s="85"/>
      <c r="I105" s="85"/>
      <c r="J105" s="85"/>
      <c r="K105" s="85"/>
    </row>
    <row r="106" spans="1:11" s="4" customFormat="1" ht="15.75" x14ac:dyDescent="0.25">
      <c r="A106" s="84"/>
      <c r="B106" s="84"/>
      <c r="C106" s="85"/>
      <c r="D106" s="85"/>
      <c r="E106" s="85"/>
      <c r="F106" s="85"/>
      <c r="G106" s="85"/>
      <c r="H106" s="85"/>
      <c r="I106" s="85"/>
      <c r="J106" s="85"/>
      <c r="K106" s="85"/>
    </row>
    <row r="107" spans="1:11" s="4" customFormat="1" ht="15.75" x14ac:dyDescent="0.25">
      <c r="A107" s="84"/>
      <c r="B107" s="84"/>
      <c r="C107" s="85"/>
      <c r="D107" s="85"/>
      <c r="E107" s="85"/>
      <c r="F107" s="85"/>
      <c r="G107" s="85"/>
      <c r="H107" s="85"/>
      <c r="I107" s="85"/>
      <c r="J107" s="85"/>
      <c r="K107" s="85"/>
    </row>
    <row r="108" spans="1:11" s="4" customFormat="1" ht="15.75" x14ac:dyDescent="0.25">
      <c r="A108" s="84"/>
      <c r="B108" s="84"/>
      <c r="C108" s="85"/>
      <c r="D108" s="85"/>
      <c r="E108" s="85"/>
      <c r="F108" s="85"/>
      <c r="G108" s="85"/>
      <c r="H108" s="85"/>
      <c r="I108" s="85"/>
      <c r="J108" s="85"/>
      <c r="K108" s="85"/>
    </row>
    <row r="109" spans="1:11" s="4" customFormat="1" ht="15.75" x14ac:dyDescent="0.25">
      <c r="A109" s="84"/>
      <c r="B109" s="84"/>
      <c r="C109" s="85"/>
      <c r="D109" s="85"/>
      <c r="E109" s="85"/>
      <c r="F109" s="85"/>
      <c r="G109" s="85"/>
      <c r="H109" s="85"/>
      <c r="I109" s="85"/>
      <c r="J109" s="85"/>
      <c r="K109" s="85"/>
    </row>
    <row r="110" spans="1:11" s="4" customFormat="1" ht="12.75" x14ac:dyDescent="0.2">
      <c r="A110" s="84"/>
      <c r="B110" s="84"/>
    </row>
    <row r="111" spans="1:11" s="4" customFormat="1" ht="12.75" x14ac:dyDescent="0.2">
      <c r="A111" s="84"/>
      <c r="B111" s="84"/>
    </row>
    <row r="112" spans="1:11" s="4" customFormat="1" ht="12.75" x14ac:dyDescent="0.2">
      <c r="A112" s="84"/>
      <c r="B112" s="84"/>
    </row>
    <row r="113" spans="1:10" s="4" customFormat="1" ht="12.75" x14ac:dyDescent="0.2">
      <c r="A113" s="84"/>
      <c r="B113" s="84"/>
      <c r="J113" s="99"/>
    </row>
    <row r="114" spans="1:10" s="4" customFormat="1" ht="12.75" x14ac:dyDescent="0.2">
      <c r="A114" s="84"/>
      <c r="B114" s="84"/>
    </row>
    <row r="115" spans="1:10" s="4" customFormat="1" ht="12.75" x14ac:dyDescent="0.2">
      <c r="A115" s="84"/>
      <c r="B115" s="84"/>
    </row>
    <row r="116" spans="1:10" s="4" customFormat="1" ht="12.75" x14ac:dyDescent="0.2">
      <c r="A116" s="84"/>
      <c r="B116" s="84"/>
    </row>
    <row r="117" spans="1:10" s="4" customFormat="1" ht="12.75" x14ac:dyDescent="0.2">
      <c r="A117" s="84"/>
      <c r="B117" s="84"/>
    </row>
    <row r="118" spans="1:10" s="4" customFormat="1" ht="12.75" x14ac:dyDescent="0.2">
      <c r="A118" s="84"/>
      <c r="B118" s="84"/>
    </row>
    <row r="119" spans="1:10" s="4" customFormat="1" ht="12.75" x14ac:dyDescent="0.2">
      <c r="A119" s="84"/>
      <c r="B119" s="84"/>
    </row>
    <row r="120" spans="1:10" s="4" customFormat="1" ht="12.75" x14ac:dyDescent="0.2">
      <c r="A120" s="84"/>
      <c r="B120" s="84"/>
    </row>
    <row r="121" spans="1:10" s="4" customFormat="1" ht="12.75" x14ac:dyDescent="0.2">
      <c r="A121" s="84"/>
      <c r="B121" s="84"/>
    </row>
    <row r="122" spans="1:10" s="4" customFormat="1" ht="12.75" x14ac:dyDescent="0.2">
      <c r="A122" s="84"/>
      <c r="B122" s="84"/>
    </row>
    <row r="123" spans="1:10" s="4" customFormat="1" ht="12.75" x14ac:dyDescent="0.2">
      <c r="A123" s="84"/>
      <c r="B123" s="84"/>
    </row>
    <row r="124" spans="1:10" s="4" customFormat="1" ht="12.75" x14ac:dyDescent="0.2">
      <c r="A124" s="84"/>
      <c r="B124" s="84"/>
    </row>
    <row r="125" spans="1:10" s="4" customFormat="1" ht="12.75" x14ac:dyDescent="0.2">
      <c r="A125" s="84"/>
      <c r="B125" s="84"/>
    </row>
    <row r="126" spans="1:10" s="4" customFormat="1" ht="12.75" x14ac:dyDescent="0.2">
      <c r="A126" s="84"/>
      <c r="B126" s="84"/>
    </row>
    <row r="127" spans="1:10" s="4" customFormat="1" ht="12.75" x14ac:dyDescent="0.2">
      <c r="A127" s="84"/>
      <c r="B127" s="84"/>
    </row>
    <row r="128" spans="1:10" s="4" customFormat="1" ht="12.75" x14ac:dyDescent="0.2">
      <c r="A128" s="84"/>
      <c r="B128" s="84"/>
    </row>
    <row r="129" spans="1:2" s="4" customFormat="1" ht="12.75" x14ac:dyDescent="0.2">
      <c r="A129" s="84"/>
      <c r="B129" s="84"/>
    </row>
    <row r="130" spans="1:2" s="4" customFormat="1" ht="12.75" x14ac:dyDescent="0.2">
      <c r="A130" s="84"/>
      <c r="B130" s="84"/>
    </row>
    <row r="131" spans="1:2" s="4" customFormat="1" ht="12.75" x14ac:dyDescent="0.2">
      <c r="A131" s="84"/>
      <c r="B131" s="84"/>
    </row>
    <row r="132" spans="1:2" s="4" customFormat="1" ht="12.75" x14ac:dyDescent="0.2">
      <c r="A132" s="84"/>
      <c r="B132" s="84"/>
    </row>
    <row r="133" spans="1:2" s="4" customFormat="1" ht="12.75" x14ac:dyDescent="0.2">
      <c r="A133" s="84"/>
      <c r="B133" s="84"/>
    </row>
    <row r="134" spans="1:2" s="4" customFormat="1" ht="12.75" x14ac:dyDescent="0.2">
      <c r="A134" s="84"/>
      <c r="B134" s="84"/>
    </row>
    <row r="135" spans="1:2" s="4" customFormat="1" ht="12.75" x14ac:dyDescent="0.2">
      <c r="A135" s="84"/>
      <c r="B135" s="84"/>
    </row>
    <row r="136" spans="1:2" s="4" customFormat="1" ht="12.75" x14ac:dyDescent="0.2">
      <c r="A136" s="84"/>
      <c r="B136" s="84"/>
    </row>
    <row r="137" spans="1:2" s="4" customFormat="1" ht="12.75" x14ac:dyDescent="0.2">
      <c r="A137" s="84"/>
      <c r="B137" s="84"/>
    </row>
    <row r="138" spans="1:2" s="4" customFormat="1" ht="12.75" x14ac:dyDescent="0.2">
      <c r="A138" s="84"/>
      <c r="B138" s="84"/>
    </row>
    <row r="139" spans="1:2" s="4" customFormat="1" ht="12.75" x14ac:dyDescent="0.2">
      <c r="A139" s="84"/>
      <c r="B139" s="84"/>
    </row>
    <row r="140" spans="1:2" s="4" customFormat="1" ht="12.75" x14ac:dyDescent="0.2">
      <c r="A140" s="84"/>
      <c r="B140" s="84"/>
    </row>
    <row r="141" spans="1:2" s="4" customFormat="1" ht="12.75" x14ac:dyDescent="0.2">
      <c r="A141" s="84"/>
      <c r="B141" s="84"/>
    </row>
    <row r="142" spans="1:2" s="4" customFormat="1" ht="12.75" x14ac:dyDescent="0.2">
      <c r="A142" s="84"/>
      <c r="B142" s="84"/>
    </row>
    <row r="143" spans="1:2" s="4" customFormat="1" ht="12.75" x14ac:dyDescent="0.2">
      <c r="A143" s="84"/>
      <c r="B143" s="84"/>
    </row>
    <row r="144" spans="1:2" s="4" customFormat="1" ht="12.75" x14ac:dyDescent="0.2">
      <c r="A144" s="84"/>
      <c r="B144" s="84"/>
    </row>
    <row r="145" spans="1:2" s="4" customFormat="1" ht="12.75" x14ac:dyDescent="0.2">
      <c r="A145" s="84"/>
      <c r="B145" s="84"/>
    </row>
    <row r="146" spans="1:2" s="4" customFormat="1" ht="12.75" x14ac:dyDescent="0.2">
      <c r="A146" s="84"/>
      <c r="B146" s="84"/>
    </row>
    <row r="147" spans="1:2" s="4" customFormat="1" ht="12.75" x14ac:dyDescent="0.2">
      <c r="A147" s="84"/>
      <c r="B147" s="84"/>
    </row>
    <row r="148" spans="1:2" s="4" customFormat="1" ht="12.75" x14ac:dyDescent="0.2">
      <c r="A148" s="84"/>
      <c r="B148" s="84"/>
    </row>
    <row r="149" spans="1:2" s="4" customFormat="1" ht="12.75" x14ac:dyDescent="0.2">
      <c r="A149" s="84"/>
      <c r="B149" s="84"/>
    </row>
    <row r="150" spans="1:2" s="4" customFormat="1" ht="12.75" x14ac:dyDescent="0.2">
      <c r="A150" s="84"/>
      <c r="B150" s="84"/>
    </row>
    <row r="151" spans="1:2" s="4" customFormat="1" ht="12.75" x14ac:dyDescent="0.2">
      <c r="A151" s="84"/>
      <c r="B151" s="84"/>
    </row>
    <row r="152" spans="1:2" s="4" customFormat="1" ht="12.75" x14ac:dyDescent="0.2">
      <c r="A152" s="84"/>
      <c r="B152" s="84"/>
    </row>
    <row r="153" spans="1:2" s="4" customFormat="1" ht="12.75" x14ac:dyDescent="0.2">
      <c r="A153" s="84"/>
      <c r="B153" s="84"/>
    </row>
    <row r="154" spans="1:2" s="4" customFormat="1" ht="12.75" x14ac:dyDescent="0.2">
      <c r="A154" s="84"/>
      <c r="B154" s="84"/>
    </row>
    <row r="155" spans="1:2" s="4" customFormat="1" ht="12.75" x14ac:dyDescent="0.2">
      <c r="A155" s="84"/>
      <c r="B155" s="84"/>
    </row>
    <row r="156" spans="1:2" s="4" customFormat="1" ht="12.75" x14ac:dyDescent="0.2">
      <c r="A156" s="84"/>
      <c r="B156" s="84"/>
    </row>
    <row r="157" spans="1:2" s="4" customFormat="1" ht="12.75" x14ac:dyDescent="0.2">
      <c r="A157" s="84"/>
      <c r="B157" s="84"/>
    </row>
    <row r="158" spans="1:2" s="4" customFormat="1" ht="12.75" x14ac:dyDescent="0.2">
      <c r="A158" s="84"/>
      <c r="B158" s="84"/>
    </row>
    <row r="159" spans="1:2" s="4" customFormat="1" ht="12.75" x14ac:dyDescent="0.2">
      <c r="A159" s="84"/>
      <c r="B159" s="84"/>
    </row>
    <row r="160" spans="1:2" s="4" customFormat="1" ht="12.75" x14ac:dyDescent="0.2">
      <c r="A160" s="84"/>
      <c r="B160" s="84"/>
    </row>
    <row r="161" spans="1:2" s="4" customFormat="1" ht="12.75" x14ac:dyDescent="0.2">
      <c r="A161" s="84"/>
      <c r="B161" s="84"/>
    </row>
    <row r="162" spans="1:2" s="4" customFormat="1" ht="12.75" x14ac:dyDescent="0.2">
      <c r="A162" s="84"/>
      <c r="B162" s="84"/>
    </row>
    <row r="163" spans="1:2" s="4" customFormat="1" ht="12.75" x14ac:dyDescent="0.2">
      <c r="A163" s="84"/>
      <c r="B163" s="84"/>
    </row>
    <row r="164" spans="1:2" s="4" customFormat="1" ht="12.75" x14ac:dyDescent="0.2">
      <c r="A164" s="84"/>
      <c r="B164" s="84"/>
    </row>
    <row r="165" spans="1:2" s="4" customFormat="1" ht="12.75" x14ac:dyDescent="0.2">
      <c r="A165" s="84"/>
      <c r="B165" s="84"/>
    </row>
    <row r="166" spans="1:2" s="4" customFormat="1" ht="12.75" x14ac:dyDescent="0.2">
      <c r="A166" s="84"/>
      <c r="B166" s="84"/>
    </row>
    <row r="167" spans="1:2" s="4" customFormat="1" ht="12.75" x14ac:dyDescent="0.2">
      <c r="A167" s="84"/>
      <c r="B167" s="84"/>
    </row>
    <row r="168" spans="1:2" s="4" customFormat="1" ht="12.75" x14ac:dyDescent="0.2">
      <c r="A168" s="84"/>
      <c r="B168" s="84"/>
    </row>
    <row r="169" spans="1:2" s="4" customFormat="1" ht="12.75" x14ac:dyDescent="0.2">
      <c r="A169" s="84"/>
      <c r="B169" s="84"/>
    </row>
    <row r="170" spans="1:2" s="4" customFormat="1" ht="12.75" x14ac:dyDescent="0.2">
      <c r="A170" s="84"/>
      <c r="B170" s="84"/>
    </row>
    <row r="171" spans="1:2" s="4" customFormat="1" ht="12.75" x14ac:dyDescent="0.2">
      <c r="A171" s="84"/>
      <c r="B171" s="84"/>
    </row>
    <row r="172" spans="1:2" s="4" customFormat="1" ht="12.75" x14ac:dyDescent="0.2">
      <c r="A172" s="84"/>
      <c r="B172" s="84"/>
    </row>
    <row r="173" spans="1:2" s="4" customFormat="1" ht="12.75" x14ac:dyDescent="0.2">
      <c r="A173" s="84"/>
      <c r="B173" s="84"/>
    </row>
    <row r="174" spans="1:2" s="4" customFormat="1" ht="12.75" x14ac:dyDescent="0.2">
      <c r="A174" s="84"/>
      <c r="B174" s="84"/>
    </row>
    <row r="175" spans="1:2" s="4" customFormat="1" ht="12.75" x14ac:dyDescent="0.2">
      <c r="A175" s="84"/>
      <c r="B175" s="84"/>
    </row>
    <row r="176" spans="1:2" s="4" customFormat="1" ht="12.75" x14ac:dyDescent="0.2">
      <c r="A176" s="84"/>
      <c r="B176" s="84"/>
    </row>
    <row r="177" spans="1:2" s="4" customFormat="1" ht="12.75" x14ac:dyDescent="0.2">
      <c r="A177" s="84"/>
      <c r="B177" s="84"/>
    </row>
    <row r="178" spans="1:2" s="4" customFormat="1" ht="12.75" x14ac:dyDescent="0.2">
      <c r="A178" s="84"/>
      <c r="B178" s="84"/>
    </row>
    <row r="179" spans="1:2" s="4" customFormat="1" ht="12.75" x14ac:dyDescent="0.2">
      <c r="A179" s="84"/>
      <c r="B179" s="84"/>
    </row>
    <row r="180" spans="1:2" s="4" customFormat="1" ht="12.75" x14ac:dyDescent="0.2">
      <c r="A180" s="84"/>
      <c r="B180" s="84"/>
    </row>
    <row r="181" spans="1:2" s="4" customFormat="1" ht="12.75" x14ac:dyDescent="0.2">
      <c r="A181" s="84"/>
      <c r="B181" s="84"/>
    </row>
    <row r="182" spans="1:2" s="4" customFormat="1" ht="12.75" x14ac:dyDescent="0.2">
      <c r="A182" s="84"/>
      <c r="B182" s="84"/>
    </row>
    <row r="183" spans="1:2" s="4" customFormat="1" ht="12.75" x14ac:dyDescent="0.2">
      <c r="A183" s="84"/>
      <c r="B183" s="84"/>
    </row>
    <row r="184" spans="1:2" s="4" customFormat="1" ht="12.75" x14ac:dyDescent="0.2">
      <c r="A184" s="84"/>
      <c r="B184" s="84"/>
    </row>
    <row r="185" spans="1:2" s="4" customFormat="1" ht="12.75" x14ac:dyDescent="0.2">
      <c r="A185" s="84"/>
      <c r="B185" s="84"/>
    </row>
    <row r="186" spans="1:2" s="4" customFormat="1" ht="12.75" x14ac:dyDescent="0.2">
      <c r="A186" s="84"/>
      <c r="B186" s="84"/>
    </row>
    <row r="187" spans="1:2" s="4" customFormat="1" ht="12.75" x14ac:dyDescent="0.2">
      <c r="A187" s="84"/>
      <c r="B187" s="84"/>
    </row>
    <row r="188" spans="1:2" s="4" customFormat="1" ht="12.75" x14ac:dyDescent="0.2">
      <c r="A188" s="84"/>
      <c r="B188" s="84"/>
    </row>
    <row r="189" spans="1:2" s="4" customFormat="1" ht="12.75" x14ac:dyDescent="0.2">
      <c r="A189" s="84"/>
      <c r="B189" s="84"/>
    </row>
    <row r="190" spans="1:2" s="4" customFormat="1" ht="12.75" x14ac:dyDescent="0.2">
      <c r="A190" s="84"/>
      <c r="B190" s="84"/>
    </row>
    <row r="191" spans="1:2" s="4" customFormat="1" ht="12.75" x14ac:dyDescent="0.2">
      <c r="A191" s="84"/>
      <c r="B191" s="84"/>
    </row>
    <row r="192" spans="1:2" s="4" customFormat="1" ht="12.75" x14ac:dyDescent="0.2">
      <c r="A192" s="84"/>
      <c r="B192" s="84"/>
    </row>
    <row r="193" spans="1:2" s="4" customFormat="1" ht="12.75" x14ac:dyDescent="0.2">
      <c r="A193" s="84"/>
      <c r="B193" s="84"/>
    </row>
    <row r="194" spans="1:2" s="4" customFormat="1" ht="12.75" x14ac:dyDescent="0.2">
      <c r="A194" s="84"/>
      <c r="B194" s="84"/>
    </row>
    <row r="195" spans="1:2" s="4" customFormat="1" ht="12.75" x14ac:dyDescent="0.2">
      <c r="A195" s="84"/>
      <c r="B195" s="84"/>
    </row>
    <row r="196" spans="1:2" s="4" customFormat="1" ht="12.75" x14ac:dyDescent="0.2">
      <c r="A196" s="84"/>
      <c r="B196" s="84"/>
    </row>
    <row r="197" spans="1:2" s="4" customFormat="1" ht="12.75" x14ac:dyDescent="0.2">
      <c r="A197" s="84"/>
      <c r="B197" s="84"/>
    </row>
    <row r="198" spans="1:2" s="4" customFormat="1" ht="12.75" x14ac:dyDescent="0.2">
      <c r="A198" s="84"/>
      <c r="B198" s="84"/>
    </row>
    <row r="199" spans="1:2" s="4" customFormat="1" ht="12.75" x14ac:dyDescent="0.2">
      <c r="A199" s="84"/>
      <c r="B199" s="84"/>
    </row>
    <row r="200" spans="1:2" s="4" customFormat="1" ht="12.75" x14ac:dyDescent="0.2">
      <c r="A200" s="84"/>
      <c r="B200" s="84"/>
    </row>
    <row r="201" spans="1:2" s="4" customFormat="1" ht="12.75" x14ac:dyDescent="0.2">
      <c r="A201" s="84"/>
      <c r="B201" s="84"/>
    </row>
    <row r="202" spans="1:2" s="4" customFormat="1" ht="12.75" x14ac:dyDescent="0.2">
      <c r="A202" s="84"/>
      <c r="B202" s="84"/>
    </row>
    <row r="203" spans="1:2" s="4" customFormat="1" ht="12.75" x14ac:dyDescent="0.2">
      <c r="A203" s="84"/>
      <c r="B203" s="84"/>
    </row>
    <row r="204" spans="1:2" s="4" customFormat="1" ht="12.75" x14ac:dyDescent="0.2">
      <c r="A204" s="84"/>
      <c r="B204" s="84"/>
    </row>
    <row r="205" spans="1:2" s="4" customFormat="1" ht="12.75" x14ac:dyDescent="0.2">
      <c r="A205" s="84"/>
      <c r="B205" s="84"/>
    </row>
    <row r="206" spans="1:2" s="4" customFormat="1" ht="12.75" x14ac:dyDescent="0.2">
      <c r="A206" s="84"/>
      <c r="B206" s="84"/>
    </row>
    <row r="207" spans="1:2" s="4" customFormat="1" ht="12.75" x14ac:dyDescent="0.2">
      <c r="A207" s="84"/>
      <c r="B207" s="84"/>
    </row>
    <row r="208" spans="1:2" s="4" customFormat="1" ht="12.75" x14ac:dyDescent="0.2">
      <c r="A208" s="84"/>
      <c r="B208" s="84"/>
    </row>
    <row r="209" spans="1:2" s="4" customFormat="1" ht="12.75" x14ac:dyDescent="0.2">
      <c r="A209" s="84"/>
      <c r="B209" s="84"/>
    </row>
    <row r="210" spans="1:2" s="4" customFormat="1" ht="12.75" x14ac:dyDescent="0.2">
      <c r="A210" s="84"/>
      <c r="B210" s="84"/>
    </row>
    <row r="211" spans="1:2" s="4" customFormat="1" ht="12.75" x14ac:dyDescent="0.2">
      <c r="A211" s="84"/>
      <c r="B211" s="84"/>
    </row>
    <row r="212" spans="1:2" s="4" customFormat="1" ht="12.75" x14ac:dyDescent="0.2">
      <c r="A212" s="84"/>
      <c r="B212" s="84"/>
    </row>
    <row r="213" spans="1:2" s="4" customFormat="1" ht="12.75" x14ac:dyDescent="0.2">
      <c r="A213" s="84"/>
      <c r="B213" s="84"/>
    </row>
    <row r="214" spans="1:2" s="4" customFormat="1" ht="12.75" x14ac:dyDescent="0.2">
      <c r="A214" s="84"/>
      <c r="B214" s="84"/>
    </row>
    <row r="215" spans="1:2" s="4" customFormat="1" ht="12.75" x14ac:dyDescent="0.2">
      <c r="A215" s="84"/>
      <c r="B215" s="84"/>
    </row>
    <row r="216" spans="1:2" s="4" customFormat="1" ht="12.75" x14ac:dyDescent="0.2">
      <c r="A216" s="84"/>
      <c r="B216" s="84"/>
    </row>
    <row r="217" spans="1:2" s="4" customFormat="1" ht="12.75" x14ac:dyDescent="0.2">
      <c r="A217" s="84"/>
      <c r="B217" s="84"/>
    </row>
    <row r="218" spans="1:2" s="4" customFormat="1" ht="12.75" x14ac:dyDescent="0.2">
      <c r="A218" s="84"/>
      <c r="B218" s="84"/>
    </row>
    <row r="219" spans="1:2" s="4" customFormat="1" ht="12.75" x14ac:dyDescent="0.2">
      <c r="A219" s="84"/>
      <c r="B219" s="84"/>
    </row>
    <row r="220" spans="1:2" s="4" customFormat="1" ht="12.75" x14ac:dyDescent="0.2">
      <c r="A220" s="84"/>
      <c r="B220" s="84"/>
    </row>
    <row r="221" spans="1:2" s="4" customFormat="1" ht="12.75" x14ac:dyDescent="0.2">
      <c r="A221" s="84"/>
      <c r="B221" s="84"/>
    </row>
    <row r="222" spans="1:2" s="4" customFormat="1" ht="12.75" x14ac:dyDescent="0.2">
      <c r="A222" s="84"/>
      <c r="B222" s="84"/>
    </row>
    <row r="223" spans="1:2" s="4" customFormat="1" ht="12.75" x14ac:dyDescent="0.2">
      <c r="A223" s="84"/>
      <c r="B223" s="84"/>
    </row>
    <row r="224" spans="1:2" s="4" customFormat="1" ht="12.75" x14ac:dyDescent="0.2">
      <c r="A224" s="84"/>
      <c r="B224" s="84"/>
    </row>
    <row r="225" spans="1:2" s="4" customFormat="1" ht="12.75" x14ac:dyDescent="0.2">
      <c r="A225" s="84"/>
      <c r="B225" s="84"/>
    </row>
    <row r="226" spans="1:2" s="4" customFormat="1" ht="12.75" x14ac:dyDescent="0.2">
      <c r="A226" s="84"/>
      <c r="B226" s="84"/>
    </row>
    <row r="227" spans="1:2" s="4" customFormat="1" ht="12.75" x14ac:dyDescent="0.2">
      <c r="A227" s="84"/>
      <c r="B227" s="84"/>
    </row>
    <row r="228" spans="1:2" s="4" customFormat="1" ht="12.75" x14ac:dyDescent="0.2">
      <c r="A228" s="84"/>
      <c r="B228" s="84"/>
    </row>
    <row r="229" spans="1:2" s="4" customFormat="1" ht="12.75" x14ac:dyDescent="0.2">
      <c r="A229" s="84"/>
      <c r="B229" s="84"/>
    </row>
    <row r="230" spans="1:2" s="4" customFormat="1" ht="12.75" x14ac:dyDescent="0.2">
      <c r="A230" s="84"/>
      <c r="B230" s="84"/>
    </row>
    <row r="231" spans="1:2" s="4" customFormat="1" ht="12.75" x14ac:dyDescent="0.2">
      <c r="A231" s="84"/>
      <c r="B231" s="84"/>
    </row>
    <row r="232" spans="1:2" s="4" customFormat="1" ht="12.75" x14ac:dyDescent="0.2">
      <c r="A232" s="84"/>
      <c r="B232" s="84"/>
    </row>
    <row r="233" spans="1:2" s="4" customFormat="1" ht="12.75" x14ac:dyDescent="0.2">
      <c r="A233" s="84"/>
      <c r="B233" s="84"/>
    </row>
    <row r="234" spans="1:2" s="4" customFormat="1" ht="12.75" x14ac:dyDescent="0.2">
      <c r="A234" s="84"/>
      <c r="B234" s="84"/>
    </row>
    <row r="235" spans="1:2" s="4" customFormat="1" ht="12.75" x14ac:dyDescent="0.2">
      <c r="A235" s="84"/>
      <c r="B235" s="84"/>
    </row>
    <row r="236" spans="1:2" s="4" customFormat="1" ht="12.75" x14ac:dyDescent="0.2">
      <c r="A236" s="84"/>
      <c r="B236" s="84"/>
    </row>
    <row r="237" spans="1:2" s="4" customFormat="1" ht="12.75" x14ac:dyDescent="0.2">
      <c r="A237" s="84"/>
      <c r="B237" s="84"/>
    </row>
    <row r="238" spans="1:2" s="4" customFormat="1" ht="12.75" x14ac:dyDescent="0.2">
      <c r="A238" s="84"/>
      <c r="B238" s="84"/>
    </row>
    <row r="239" spans="1:2" s="4" customFormat="1" ht="12.75" x14ac:dyDescent="0.2">
      <c r="A239" s="84"/>
      <c r="B239" s="84"/>
    </row>
    <row r="240" spans="1:2" s="4" customFormat="1" ht="12.75" x14ac:dyDescent="0.2">
      <c r="A240" s="84"/>
      <c r="B240" s="84"/>
    </row>
    <row r="241" spans="1:2" s="4" customFormat="1" ht="12.75" x14ac:dyDescent="0.2">
      <c r="A241" s="84"/>
      <c r="B241" s="84"/>
    </row>
    <row r="242" spans="1:2" s="4" customFormat="1" ht="12.75" x14ac:dyDescent="0.2">
      <c r="A242" s="84"/>
      <c r="B242" s="84"/>
    </row>
    <row r="243" spans="1:2" s="4" customFormat="1" ht="12.75" x14ac:dyDescent="0.2">
      <c r="A243" s="84"/>
      <c r="B243" s="84"/>
    </row>
    <row r="244" spans="1:2" s="4" customFormat="1" ht="12.75" x14ac:dyDescent="0.2">
      <c r="A244" s="84"/>
      <c r="B244" s="84"/>
    </row>
    <row r="245" spans="1:2" s="4" customFormat="1" ht="12.75" x14ac:dyDescent="0.2">
      <c r="A245" s="84"/>
      <c r="B245" s="84"/>
    </row>
    <row r="246" spans="1:2" s="4" customFormat="1" ht="12.75" x14ac:dyDescent="0.2">
      <c r="A246" s="84"/>
      <c r="B246" s="84"/>
    </row>
    <row r="247" spans="1:2" s="4" customFormat="1" ht="12.75" x14ac:dyDescent="0.2">
      <c r="A247" s="84"/>
      <c r="B247" s="84"/>
    </row>
    <row r="248" spans="1:2" s="4" customFormat="1" ht="12.75" x14ac:dyDescent="0.2">
      <c r="A248" s="84"/>
      <c r="B248" s="84"/>
    </row>
    <row r="249" spans="1:2" s="4" customFormat="1" ht="12.75" x14ac:dyDescent="0.2">
      <c r="A249" s="84"/>
      <c r="B249" s="84"/>
    </row>
    <row r="250" spans="1:2" s="4" customFormat="1" ht="12.75" x14ac:dyDescent="0.2">
      <c r="A250" s="84"/>
      <c r="B250" s="84"/>
    </row>
    <row r="251" spans="1:2" s="4" customFormat="1" ht="12.75" x14ac:dyDescent="0.2">
      <c r="A251" s="84"/>
      <c r="B251" s="84"/>
    </row>
    <row r="252" spans="1:2" s="4" customFormat="1" ht="12.75" x14ac:dyDescent="0.2">
      <c r="A252" s="84"/>
      <c r="B252" s="84"/>
    </row>
    <row r="253" spans="1:2" s="4" customFormat="1" ht="12.75" x14ac:dyDescent="0.2">
      <c r="A253" s="84"/>
      <c r="B253" s="84"/>
    </row>
    <row r="254" spans="1:2" s="4" customFormat="1" ht="12.75" x14ac:dyDescent="0.2">
      <c r="A254" s="84"/>
      <c r="B254" s="84"/>
    </row>
    <row r="255" spans="1:2" s="4" customFormat="1" ht="12.75" x14ac:dyDescent="0.2">
      <c r="A255" s="84"/>
      <c r="B255" s="84"/>
    </row>
    <row r="256" spans="1:2" s="4" customFormat="1" ht="12.75" x14ac:dyDescent="0.2">
      <c r="A256" s="84"/>
      <c r="B256" s="84"/>
    </row>
    <row r="257" spans="1:2" s="4" customFormat="1" ht="12.75" x14ac:dyDescent="0.2">
      <c r="A257" s="84"/>
      <c r="B257" s="84"/>
    </row>
    <row r="258" spans="1:2" s="4" customFormat="1" ht="12.75" x14ac:dyDescent="0.2">
      <c r="A258" s="84"/>
      <c r="B258" s="84"/>
    </row>
    <row r="259" spans="1:2" s="4" customFormat="1" ht="12.75" x14ac:dyDescent="0.2">
      <c r="A259" s="84"/>
      <c r="B259" s="84"/>
    </row>
    <row r="260" spans="1:2" s="4" customFormat="1" ht="12.75" x14ac:dyDescent="0.2">
      <c r="A260" s="84"/>
      <c r="B260" s="84"/>
    </row>
    <row r="261" spans="1:2" s="4" customFormat="1" ht="12.75" x14ac:dyDescent="0.2">
      <c r="A261" s="84"/>
      <c r="B261" s="84"/>
    </row>
    <row r="262" spans="1:2" s="4" customFormat="1" ht="12.75" x14ac:dyDescent="0.2">
      <c r="A262" s="84"/>
      <c r="B262" s="84"/>
    </row>
    <row r="263" spans="1:2" s="4" customFormat="1" ht="12.75" x14ac:dyDescent="0.2">
      <c r="A263" s="84"/>
      <c r="B263" s="84"/>
    </row>
    <row r="264" spans="1:2" s="4" customFormat="1" ht="12.75" x14ac:dyDescent="0.2">
      <c r="A264" s="84"/>
      <c r="B264" s="84"/>
    </row>
    <row r="265" spans="1:2" s="4" customFormat="1" ht="12.75" x14ac:dyDescent="0.2">
      <c r="A265" s="84"/>
      <c r="B265" s="84"/>
    </row>
    <row r="266" spans="1:2" s="4" customFormat="1" ht="12.75" x14ac:dyDescent="0.2">
      <c r="A266" s="84"/>
      <c r="B266" s="84"/>
    </row>
    <row r="267" spans="1:2" s="4" customFormat="1" ht="12.75" x14ac:dyDescent="0.2">
      <c r="A267" s="84"/>
      <c r="B267" s="84"/>
    </row>
    <row r="268" spans="1:2" s="4" customFormat="1" ht="12.75" x14ac:dyDescent="0.2">
      <c r="A268" s="84"/>
      <c r="B268" s="84"/>
    </row>
    <row r="269" spans="1:2" s="4" customFormat="1" ht="12.75" x14ac:dyDescent="0.2">
      <c r="A269" s="84"/>
      <c r="B269" s="84"/>
    </row>
    <row r="270" spans="1:2" s="4" customFormat="1" ht="12.75" x14ac:dyDescent="0.2">
      <c r="A270" s="84"/>
      <c r="B270" s="84"/>
    </row>
    <row r="271" spans="1:2" s="4" customFormat="1" ht="12.75" x14ac:dyDescent="0.2">
      <c r="A271" s="84"/>
      <c r="B271" s="84"/>
    </row>
    <row r="272" spans="1:2" s="4" customFormat="1" ht="12.75" x14ac:dyDescent="0.2">
      <c r="A272" s="84"/>
      <c r="B272" s="84"/>
    </row>
    <row r="273" spans="1:2" s="4" customFormat="1" ht="12.75" x14ac:dyDescent="0.2">
      <c r="A273" s="84"/>
      <c r="B273" s="84"/>
    </row>
    <row r="274" spans="1:2" s="4" customFormat="1" ht="12.75" x14ac:dyDescent="0.2">
      <c r="A274" s="84"/>
      <c r="B274" s="84"/>
    </row>
    <row r="275" spans="1:2" s="4" customFormat="1" ht="12.75" x14ac:dyDescent="0.2">
      <c r="A275" s="84"/>
      <c r="B275" s="84"/>
    </row>
    <row r="276" spans="1:2" s="4" customFormat="1" ht="12.75" x14ac:dyDescent="0.2">
      <c r="A276" s="84"/>
      <c r="B276" s="84"/>
    </row>
    <row r="277" spans="1:2" s="4" customFormat="1" ht="12.75" x14ac:dyDescent="0.2">
      <c r="A277" s="84"/>
      <c r="B277" s="84"/>
    </row>
    <row r="278" spans="1:2" s="4" customFormat="1" ht="12.75" x14ac:dyDescent="0.2">
      <c r="A278" s="84"/>
      <c r="B278" s="84"/>
    </row>
    <row r="279" spans="1:2" s="4" customFormat="1" ht="12.75" x14ac:dyDescent="0.2">
      <c r="A279" s="84"/>
      <c r="B279" s="84"/>
    </row>
    <row r="280" spans="1:2" s="4" customFormat="1" ht="12.75" x14ac:dyDescent="0.2">
      <c r="A280" s="84"/>
      <c r="B280" s="84"/>
    </row>
    <row r="281" spans="1:2" s="4" customFormat="1" ht="12.75" x14ac:dyDescent="0.2">
      <c r="A281" s="84"/>
      <c r="B281" s="84"/>
    </row>
    <row r="282" spans="1:2" s="4" customFormat="1" ht="12.75" x14ac:dyDescent="0.2">
      <c r="A282" s="84"/>
      <c r="B282" s="84"/>
    </row>
    <row r="283" spans="1:2" s="4" customFormat="1" ht="12.75" x14ac:dyDescent="0.2">
      <c r="A283" s="84"/>
      <c r="B283" s="84"/>
    </row>
    <row r="284" spans="1:2" s="4" customFormat="1" ht="12.75" x14ac:dyDescent="0.2">
      <c r="A284" s="84"/>
      <c r="B284" s="84"/>
    </row>
    <row r="285" spans="1:2" s="4" customFormat="1" ht="12.75" x14ac:dyDescent="0.2">
      <c r="A285" s="84"/>
      <c r="B285" s="84"/>
    </row>
    <row r="286" spans="1:2" s="4" customFormat="1" ht="12.75" x14ac:dyDescent="0.2">
      <c r="A286" s="84"/>
      <c r="B286" s="84"/>
    </row>
    <row r="287" spans="1:2" s="4" customFormat="1" ht="12.75" x14ac:dyDescent="0.2">
      <c r="A287" s="84"/>
      <c r="B287" s="84"/>
    </row>
    <row r="288" spans="1:2" s="4" customFormat="1" ht="12.75" x14ac:dyDescent="0.2">
      <c r="A288" s="84"/>
      <c r="B288" s="84"/>
    </row>
    <row r="289" spans="1:2" s="4" customFormat="1" ht="12.75" x14ac:dyDescent="0.2">
      <c r="A289" s="84"/>
      <c r="B289" s="84"/>
    </row>
    <row r="290" spans="1:2" s="4" customFormat="1" ht="12.75" x14ac:dyDescent="0.2">
      <c r="A290" s="84"/>
      <c r="B290" s="84"/>
    </row>
    <row r="291" spans="1:2" s="4" customFormat="1" ht="12.75" x14ac:dyDescent="0.2">
      <c r="A291" s="84"/>
      <c r="B291" s="84"/>
    </row>
    <row r="292" spans="1:2" s="4" customFormat="1" ht="12.75" x14ac:dyDescent="0.2">
      <c r="A292" s="84"/>
      <c r="B292" s="84"/>
    </row>
    <row r="293" spans="1:2" s="4" customFormat="1" ht="12.75" x14ac:dyDescent="0.2">
      <c r="A293" s="84"/>
      <c r="B293" s="84"/>
    </row>
    <row r="294" spans="1:2" s="4" customFormat="1" ht="12.75" x14ac:dyDescent="0.2">
      <c r="A294" s="84"/>
      <c r="B294" s="84"/>
    </row>
    <row r="295" spans="1:2" s="4" customFormat="1" ht="12.75" x14ac:dyDescent="0.2">
      <c r="A295" s="84"/>
      <c r="B295" s="84"/>
    </row>
    <row r="296" spans="1:2" s="4" customFormat="1" ht="12.75" x14ac:dyDescent="0.2">
      <c r="A296" s="84"/>
      <c r="B296" s="84"/>
    </row>
    <row r="297" spans="1:2" s="4" customFormat="1" ht="12.75" x14ac:dyDescent="0.2">
      <c r="A297" s="84"/>
      <c r="B297" s="84"/>
    </row>
    <row r="298" spans="1:2" s="4" customFormat="1" ht="12.75" x14ac:dyDescent="0.2">
      <c r="A298" s="84"/>
      <c r="B298" s="84"/>
    </row>
    <row r="299" spans="1:2" s="4" customFormat="1" ht="12.75" x14ac:dyDescent="0.2">
      <c r="A299" s="84"/>
      <c r="B299" s="84"/>
    </row>
    <row r="300" spans="1:2" x14ac:dyDescent="0.25">
      <c r="A300" s="100"/>
      <c r="B300" s="100"/>
    </row>
    <row r="301" spans="1:2" x14ac:dyDescent="0.25">
      <c r="A301" s="100"/>
      <c r="B301" s="100"/>
    </row>
    <row r="302" spans="1:2" x14ac:dyDescent="0.25">
      <c r="A302" s="100"/>
      <c r="B302" s="100"/>
    </row>
    <row r="303" spans="1:2" x14ac:dyDescent="0.25">
      <c r="A303" s="100"/>
      <c r="B303" s="100"/>
    </row>
    <row r="304" spans="1:2" x14ac:dyDescent="0.25">
      <c r="A304" s="100"/>
      <c r="B304" s="100"/>
    </row>
    <row r="305" spans="1:2" x14ac:dyDescent="0.25">
      <c r="A305" s="100"/>
      <c r="B305" s="100"/>
    </row>
    <row r="306" spans="1:2" x14ac:dyDescent="0.25">
      <c r="A306" s="100"/>
      <c r="B306" s="100"/>
    </row>
    <row r="307" spans="1:2" x14ac:dyDescent="0.25">
      <c r="A307" s="100"/>
      <c r="B307" s="100"/>
    </row>
    <row r="308" spans="1:2" x14ac:dyDescent="0.25">
      <c r="A308" s="100"/>
      <c r="B308" s="100"/>
    </row>
    <row r="309" spans="1:2" x14ac:dyDescent="0.25">
      <c r="A309" s="100"/>
      <c r="B309" s="100"/>
    </row>
    <row r="310" spans="1:2" x14ac:dyDescent="0.25">
      <c r="A310" s="100"/>
      <c r="B310" s="100"/>
    </row>
    <row r="311" spans="1:2" x14ac:dyDescent="0.25">
      <c r="A311" s="100"/>
      <c r="B311" s="100"/>
    </row>
    <row r="312" spans="1:2" x14ac:dyDescent="0.25">
      <c r="A312" s="100"/>
      <c r="B312" s="100"/>
    </row>
    <row r="313" spans="1:2" x14ac:dyDescent="0.25">
      <c r="A313" s="100"/>
      <c r="B313" s="100"/>
    </row>
    <row r="314" spans="1:2" x14ac:dyDescent="0.25">
      <c r="A314" s="100"/>
      <c r="B314" s="100"/>
    </row>
    <row r="315" spans="1:2" x14ac:dyDescent="0.25">
      <c r="A315" s="100"/>
      <c r="B315" s="100"/>
    </row>
    <row r="316" spans="1:2" x14ac:dyDescent="0.25">
      <c r="A316" s="100"/>
      <c r="B316" s="100"/>
    </row>
    <row r="317" spans="1:2" x14ac:dyDescent="0.25">
      <c r="A317" s="100"/>
      <c r="B317" s="100"/>
    </row>
    <row r="318" spans="1:2" x14ac:dyDescent="0.25">
      <c r="A318" s="100"/>
      <c r="B318" s="100"/>
    </row>
    <row r="319" spans="1:2" x14ac:dyDescent="0.25">
      <c r="A319" s="100"/>
      <c r="B319" s="100"/>
    </row>
    <row r="320" spans="1:2" x14ac:dyDescent="0.25">
      <c r="A320" s="100"/>
      <c r="B320" s="100"/>
    </row>
    <row r="321" spans="1:2" x14ac:dyDescent="0.25">
      <c r="A321" s="100"/>
      <c r="B321" s="100"/>
    </row>
    <row r="322" spans="1:2" x14ac:dyDescent="0.25">
      <c r="A322" s="100"/>
      <c r="B322" s="100"/>
    </row>
    <row r="323" spans="1:2" x14ac:dyDescent="0.25">
      <c r="A323" s="100"/>
      <c r="B323" s="100"/>
    </row>
    <row r="324" spans="1:2" x14ac:dyDescent="0.25">
      <c r="A324" s="100"/>
      <c r="B324" s="100"/>
    </row>
    <row r="325" spans="1:2" x14ac:dyDescent="0.25">
      <c r="A325" s="100"/>
      <c r="B325" s="100"/>
    </row>
    <row r="326" spans="1:2" x14ac:dyDescent="0.25">
      <c r="A326" s="100"/>
      <c r="B326" s="100"/>
    </row>
    <row r="327" spans="1:2" x14ac:dyDescent="0.25">
      <c r="A327" s="100"/>
      <c r="B327" s="100"/>
    </row>
    <row r="328" spans="1:2" x14ac:dyDescent="0.25">
      <c r="A328" s="100"/>
      <c r="B328" s="100"/>
    </row>
    <row r="329" spans="1:2" x14ac:dyDescent="0.25">
      <c r="A329" s="100"/>
      <c r="B329" s="100"/>
    </row>
    <row r="330" spans="1:2" x14ac:dyDescent="0.25">
      <c r="A330" s="100"/>
      <c r="B330" s="100"/>
    </row>
    <row r="331" spans="1:2" x14ac:dyDescent="0.25">
      <c r="A331" s="100"/>
      <c r="B331" s="100"/>
    </row>
    <row r="332" spans="1:2" x14ac:dyDescent="0.25">
      <c r="A332" s="100"/>
      <c r="B332" s="100"/>
    </row>
    <row r="333" spans="1:2" x14ac:dyDescent="0.25">
      <c r="A333" s="100"/>
      <c r="B333" s="100"/>
    </row>
    <row r="334" spans="1:2" x14ac:dyDescent="0.25">
      <c r="A334" s="100"/>
      <c r="B334" s="100"/>
    </row>
    <row r="335" spans="1:2" x14ac:dyDescent="0.25">
      <c r="A335" s="100"/>
      <c r="B335" s="100"/>
    </row>
    <row r="336" spans="1:2" x14ac:dyDescent="0.25">
      <c r="A336" s="100"/>
      <c r="B336" s="100"/>
    </row>
    <row r="337" spans="1:2" x14ac:dyDescent="0.25">
      <c r="A337" s="100"/>
      <c r="B337" s="100"/>
    </row>
    <row r="338" spans="1:2" x14ac:dyDescent="0.25">
      <c r="A338" s="100"/>
      <c r="B338" s="100"/>
    </row>
    <row r="339" spans="1:2" x14ac:dyDescent="0.25">
      <c r="A339" s="100"/>
      <c r="B339" s="100"/>
    </row>
    <row r="340" spans="1:2" x14ac:dyDescent="0.25">
      <c r="A340" s="100"/>
      <c r="B340" s="100"/>
    </row>
    <row r="341" spans="1:2" x14ac:dyDescent="0.25">
      <c r="A341" s="100"/>
      <c r="B341" s="100"/>
    </row>
    <row r="342" spans="1:2" x14ac:dyDescent="0.25">
      <c r="A342" s="100"/>
      <c r="B342" s="100"/>
    </row>
    <row r="343" spans="1:2" x14ac:dyDescent="0.25">
      <c r="A343" s="100"/>
      <c r="B343" s="100"/>
    </row>
    <row r="344" spans="1:2" x14ac:dyDescent="0.25">
      <c r="A344" s="100"/>
      <c r="B344" s="100"/>
    </row>
    <row r="345" spans="1:2" x14ac:dyDescent="0.25">
      <c r="A345" s="100"/>
      <c r="B345" s="100"/>
    </row>
    <row r="346" spans="1:2" x14ac:dyDescent="0.25">
      <c r="A346" s="100"/>
      <c r="B346" s="100"/>
    </row>
    <row r="347" spans="1:2" x14ac:dyDescent="0.25">
      <c r="A347" s="100"/>
      <c r="B347" s="100"/>
    </row>
    <row r="348" spans="1:2" x14ac:dyDescent="0.25">
      <c r="A348" s="100"/>
      <c r="B348" s="100"/>
    </row>
    <row r="349" spans="1:2" x14ac:dyDescent="0.25">
      <c r="A349" s="100"/>
      <c r="B349" s="100"/>
    </row>
    <row r="350" spans="1:2" x14ac:dyDescent="0.25">
      <c r="A350" s="100"/>
      <c r="B350" s="100"/>
    </row>
    <row r="351" spans="1:2" x14ac:dyDescent="0.25">
      <c r="A351" s="100"/>
      <c r="B351" s="100"/>
    </row>
    <row r="352" spans="1:2" x14ac:dyDescent="0.25">
      <c r="A352" s="100"/>
      <c r="B352" s="100"/>
    </row>
    <row r="353" spans="1:2" x14ac:dyDescent="0.25">
      <c r="A353" s="100"/>
      <c r="B353" s="100"/>
    </row>
    <row r="354" spans="1:2" x14ac:dyDescent="0.25">
      <c r="A354" s="100"/>
      <c r="B354" s="100"/>
    </row>
    <row r="355" spans="1:2" x14ac:dyDescent="0.25">
      <c r="A355" s="100"/>
      <c r="B355" s="100"/>
    </row>
    <row r="356" spans="1:2" x14ac:dyDescent="0.25">
      <c r="A356" s="100"/>
      <c r="B356" s="100"/>
    </row>
    <row r="357" spans="1:2" x14ac:dyDescent="0.25">
      <c r="A357" s="100"/>
      <c r="B357" s="100"/>
    </row>
    <row r="358" spans="1:2" x14ac:dyDescent="0.25">
      <c r="A358" s="100"/>
      <c r="B358" s="100"/>
    </row>
    <row r="359" spans="1:2" x14ac:dyDescent="0.25">
      <c r="A359" s="100"/>
      <c r="B359" s="100"/>
    </row>
    <row r="360" spans="1:2" x14ac:dyDescent="0.25">
      <c r="A360" s="100"/>
      <c r="B360" s="100"/>
    </row>
    <row r="361" spans="1:2" x14ac:dyDescent="0.25">
      <c r="A361" s="100"/>
      <c r="B361" s="100"/>
    </row>
    <row r="362" spans="1:2" x14ac:dyDescent="0.25">
      <c r="A362" s="100"/>
      <c r="B362" s="100"/>
    </row>
    <row r="363" spans="1:2" x14ac:dyDescent="0.25">
      <c r="A363" s="100"/>
      <c r="B363" s="100"/>
    </row>
    <row r="364" spans="1:2" x14ac:dyDescent="0.25">
      <c r="A364" s="100"/>
      <c r="B364" s="100"/>
    </row>
    <row r="365" spans="1:2" x14ac:dyDescent="0.25">
      <c r="A365" s="100"/>
      <c r="B365" s="100"/>
    </row>
  </sheetData>
  <mergeCells count="176">
    <mergeCell ref="E10:K10"/>
    <mergeCell ref="B12:C12"/>
    <mergeCell ref="B13:C13"/>
    <mergeCell ref="H2:K2"/>
    <mergeCell ref="H3:K3"/>
    <mergeCell ref="H4:K4"/>
    <mergeCell ref="A7:K7"/>
    <mergeCell ref="A8:K8"/>
    <mergeCell ref="A9:K9"/>
    <mergeCell ref="B14:C14"/>
    <mergeCell ref="B15:C15"/>
    <mergeCell ref="B16:C16"/>
    <mergeCell ref="B17:C17"/>
    <mergeCell ref="B18:C18"/>
    <mergeCell ref="B19:C19"/>
    <mergeCell ref="A10:A11"/>
    <mergeCell ref="B10:C11"/>
    <mergeCell ref="D10:D11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75:C75"/>
    <mergeCell ref="B80:B81"/>
    <mergeCell ref="L81:M81"/>
    <mergeCell ref="N81:O81"/>
    <mergeCell ref="P81:Q81"/>
    <mergeCell ref="R81:S81"/>
    <mergeCell ref="B68:C68"/>
    <mergeCell ref="B69:C69"/>
    <mergeCell ref="B70:C70"/>
    <mergeCell ref="B71:C71"/>
    <mergeCell ref="B72:C72"/>
    <mergeCell ref="B73:C73"/>
    <mergeCell ref="AF81:AG81"/>
    <mergeCell ref="AH81:AI81"/>
    <mergeCell ref="AJ81:AK81"/>
    <mergeCell ref="AL81:AM81"/>
    <mergeCell ref="AN81:AO81"/>
    <mergeCell ref="AP81:AQ81"/>
    <mergeCell ref="T81:U81"/>
    <mergeCell ref="V81:W81"/>
    <mergeCell ref="X81:Y81"/>
    <mergeCell ref="Z81:AA81"/>
    <mergeCell ref="AB81:AC81"/>
    <mergeCell ref="AD81:AE81"/>
    <mergeCell ref="BD81:BE81"/>
    <mergeCell ref="BF81:BG81"/>
    <mergeCell ref="BH81:BI81"/>
    <mergeCell ref="BJ81:BK81"/>
    <mergeCell ref="BL81:BM81"/>
    <mergeCell ref="BN81:BO81"/>
    <mergeCell ref="AR81:AS81"/>
    <mergeCell ref="AT81:AU81"/>
    <mergeCell ref="AV81:AW81"/>
    <mergeCell ref="AX81:AY81"/>
    <mergeCell ref="AZ81:BA81"/>
    <mergeCell ref="BB81:BC81"/>
    <mergeCell ref="CB81:CC81"/>
    <mergeCell ref="CD81:CE81"/>
    <mergeCell ref="CF81:CG81"/>
    <mergeCell ref="CH81:CI81"/>
    <mergeCell ref="CJ81:CK81"/>
    <mergeCell ref="CL81:CM81"/>
    <mergeCell ref="BP81:BQ81"/>
    <mergeCell ref="BR81:BS81"/>
    <mergeCell ref="BT81:BU81"/>
    <mergeCell ref="BV81:BW81"/>
    <mergeCell ref="BX81:BY81"/>
    <mergeCell ref="BZ81:CA81"/>
    <mergeCell ref="CZ81:DA81"/>
    <mergeCell ref="DB81:DC81"/>
    <mergeCell ref="DD81:DE81"/>
    <mergeCell ref="DF81:DG81"/>
    <mergeCell ref="DH81:DI81"/>
    <mergeCell ref="DJ81:DK81"/>
    <mergeCell ref="CN81:CO81"/>
    <mergeCell ref="CP81:CQ81"/>
    <mergeCell ref="CR81:CS81"/>
    <mergeCell ref="CT81:CU81"/>
    <mergeCell ref="CV81:CW81"/>
    <mergeCell ref="CX81:CY81"/>
    <mergeCell ref="DX81:DY81"/>
    <mergeCell ref="DZ81:EA81"/>
    <mergeCell ref="EB81:EC81"/>
    <mergeCell ref="ED81:EE81"/>
    <mergeCell ref="EF81:EG81"/>
    <mergeCell ref="EH81:EI81"/>
    <mergeCell ref="DL81:DM81"/>
    <mergeCell ref="DN81:DO81"/>
    <mergeCell ref="DP81:DQ81"/>
    <mergeCell ref="DR81:DS81"/>
    <mergeCell ref="DT81:DU81"/>
    <mergeCell ref="DV81:DW81"/>
    <mergeCell ref="FP81:FQ81"/>
    <mergeCell ref="FR81:FS81"/>
    <mergeCell ref="EV81:EW81"/>
    <mergeCell ref="EX81:EY81"/>
    <mergeCell ref="EZ81:FA81"/>
    <mergeCell ref="FB81:FC81"/>
    <mergeCell ref="FD81:FE81"/>
    <mergeCell ref="FF81:FG81"/>
    <mergeCell ref="EJ81:EK81"/>
    <mergeCell ref="EL81:EM81"/>
    <mergeCell ref="EN81:EO81"/>
    <mergeCell ref="EP81:EQ81"/>
    <mergeCell ref="ER81:ES81"/>
    <mergeCell ref="ET81:EU81"/>
    <mergeCell ref="A90:C90"/>
    <mergeCell ref="I98:J98"/>
    <mergeCell ref="GR81:GS81"/>
    <mergeCell ref="GT81:GU81"/>
    <mergeCell ref="GV81:GW81"/>
    <mergeCell ref="GX81:GY81"/>
    <mergeCell ref="GZ81:HA81"/>
    <mergeCell ref="B82:C82"/>
    <mergeCell ref="GF81:GG81"/>
    <mergeCell ref="GH81:GI81"/>
    <mergeCell ref="GJ81:GK81"/>
    <mergeCell ref="GL81:GM81"/>
    <mergeCell ref="GN81:GO81"/>
    <mergeCell ref="GP81:GQ81"/>
    <mergeCell ref="FT81:FU81"/>
    <mergeCell ref="FV81:FW81"/>
    <mergeCell ref="FX81:FY81"/>
    <mergeCell ref="FZ81:GA81"/>
    <mergeCell ref="GB81:GC81"/>
    <mergeCell ref="GD81:GE81"/>
    <mergeCell ref="FH81:FI81"/>
    <mergeCell ref="FJ81:FK81"/>
    <mergeCell ref="FL81:FM81"/>
    <mergeCell ref="FN81:FO81"/>
  </mergeCells>
  <conditionalFormatting sqref="J67:K79">
    <cfRule type="expression" dxfId="75" priority="10">
      <formula>ROUND(J67,0)-J67&lt;&gt;0</formula>
    </cfRule>
  </conditionalFormatting>
  <conditionalFormatting sqref="J69">
    <cfRule type="expression" dxfId="74" priority="9">
      <formula>ROUND(J69,0)-J69&lt;&gt;0</formula>
    </cfRule>
  </conditionalFormatting>
  <conditionalFormatting sqref="J58:K64">
    <cfRule type="expression" dxfId="73" priority="8">
      <formula>ROUND(J58,0)-J58&lt;&gt;0</formula>
    </cfRule>
  </conditionalFormatting>
  <conditionalFormatting sqref="I45:K55">
    <cfRule type="expression" dxfId="72" priority="7">
      <formula>ROUND(I45,0)-I45&lt;&gt;0</formula>
    </cfRule>
  </conditionalFormatting>
  <conditionalFormatting sqref="H32:J38">
    <cfRule type="expression" dxfId="71" priority="6">
      <formula>ROUND(H32,0)-H32&lt;&gt;0</formula>
    </cfRule>
  </conditionalFormatting>
  <conditionalFormatting sqref="H15:K19 H23:K23 H21:K21">
    <cfRule type="expression" dxfId="70" priority="5">
      <formula>ROUND(H15,0)-H15&lt;&gt;0</formula>
    </cfRule>
  </conditionalFormatting>
  <conditionalFormatting sqref="H25:K26">
    <cfRule type="expression" dxfId="69" priority="4">
      <formula>ROUND(H25,0)-H25&lt;&gt;0</formula>
    </cfRule>
  </conditionalFormatting>
  <conditionalFormatting sqref="H28">
    <cfRule type="expression" dxfId="68" priority="3">
      <formula>ROUND(H28,0)-H28&lt;&gt;0</formula>
    </cfRule>
  </conditionalFormatting>
  <conditionalFormatting sqref="H22:K22">
    <cfRule type="expression" dxfId="67" priority="2">
      <formula>ROUND(H22,0)-H22&lt;&gt;0</formula>
    </cfRule>
  </conditionalFormatting>
  <conditionalFormatting sqref="H20:K20">
    <cfRule type="expression" dxfId="66" priority="1">
      <formula>ROUND(H20,0)-H20&lt;&gt;0</formula>
    </cfRule>
  </conditionalFormatting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7"/>
  <sheetViews>
    <sheetView topLeftCell="A4" zoomScale="30" zoomScaleNormal="30" workbookViewId="0">
      <selection activeCell="I20" sqref="I20"/>
    </sheetView>
  </sheetViews>
  <sheetFormatPr defaultRowHeight="15" x14ac:dyDescent="0.25"/>
  <cols>
    <col min="3" max="3" width="95.5703125" customWidth="1"/>
    <col min="4" max="4" width="25.28515625" customWidth="1"/>
    <col min="5" max="11" width="40.7109375" customWidth="1"/>
  </cols>
  <sheetData>
    <row r="1" spans="1:11" ht="23.2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3.25" x14ac:dyDescent="0.35">
      <c r="A2" s="1"/>
      <c r="B2" s="1"/>
      <c r="C2" s="1"/>
      <c r="D2" s="1"/>
      <c r="E2" s="1"/>
      <c r="F2" s="1"/>
      <c r="G2" s="1"/>
      <c r="H2" s="161" t="s">
        <v>15</v>
      </c>
      <c r="I2" s="161"/>
      <c r="J2" s="161"/>
      <c r="K2" s="161"/>
    </row>
    <row r="3" spans="1:11" ht="23.25" x14ac:dyDescent="0.35">
      <c r="A3" s="1"/>
      <c r="B3" s="1"/>
      <c r="C3" s="1"/>
      <c r="D3" s="1"/>
      <c r="E3" s="1"/>
      <c r="F3" s="1"/>
      <c r="G3" s="1"/>
      <c r="H3" s="161" t="s">
        <v>16</v>
      </c>
      <c r="I3" s="161"/>
      <c r="J3" s="161"/>
      <c r="K3" s="161"/>
    </row>
    <row r="4" spans="1:11" ht="23.25" x14ac:dyDescent="0.35">
      <c r="A4" s="1"/>
      <c r="B4" s="1"/>
      <c r="C4" s="1"/>
      <c r="D4" s="1"/>
      <c r="E4" s="1"/>
      <c r="F4" s="1"/>
      <c r="G4" s="1"/>
      <c r="H4" s="161" t="s">
        <v>17</v>
      </c>
      <c r="I4" s="161"/>
      <c r="J4" s="161"/>
      <c r="K4" s="161"/>
    </row>
    <row r="5" spans="1:11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30.75" x14ac:dyDescent="0.4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53.25" x14ac:dyDescent="0.75">
      <c r="A7" s="162" t="s">
        <v>191</v>
      </c>
      <c r="B7" s="162"/>
      <c r="C7" s="162"/>
      <c r="D7" s="162"/>
      <c r="E7" s="163"/>
      <c r="F7" s="163"/>
      <c r="G7" s="163"/>
      <c r="H7" s="163"/>
      <c r="I7" s="163"/>
      <c r="J7" s="163"/>
      <c r="K7" s="163"/>
    </row>
    <row r="8" spans="1:11" ht="51.75" x14ac:dyDescent="0.65">
      <c r="A8" s="162" t="s">
        <v>13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</row>
    <row r="9" spans="1:11" ht="30.75" x14ac:dyDescent="0.45">
      <c r="A9" s="164" t="s">
        <v>19</v>
      </c>
      <c r="B9" s="164"/>
      <c r="C9" s="164"/>
      <c r="D9" s="164"/>
      <c r="E9" s="165"/>
      <c r="F9" s="165"/>
      <c r="G9" s="165"/>
      <c r="H9" s="165"/>
      <c r="I9" s="165"/>
      <c r="J9" s="165"/>
      <c r="K9" s="165"/>
    </row>
    <row r="10" spans="1:11" ht="30" x14ac:dyDescent="0.25">
      <c r="A10" s="166" t="s">
        <v>20</v>
      </c>
      <c r="B10" s="168" t="s">
        <v>0</v>
      </c>
      <c r="C10" s="169"/>
      <c r="D10" s="172" t="s">
        <v>21</v>
      </c>
      <c r="E10" s="174" t="s">
        <v>22</v>
      </c>
      <c r="F10" s="175"/>
      <c r="G10" s="175"/>
      <c r="H10" s="175"/>
      <c r="I10" s="175"/>
      <c r="J10" s="176"/>
      <c r="K10" s="177"/>
    </row>
    <row r="11" spans="1:11" ht="72.75" customHeight="1" x14ac:dyDescent="0.25">
      <c r="A11" s="167"/>
      <c r="B11" s="170"/>
      <c r="C11" s="171"/>
      <c r="D11" s="173"/>
      <c r="E11" s="5" t="s">
        <v>23</v>
      </c>
      <c r="F11" s="5" t="s">
        <v>24</v>
      </c>
      <c r="G11" s="114" t="s">
        <v>25</v>
      </c>
      <c r="H11" s="114" t="s">
        <v>1</v>
      </c>
      <c r="I11" s="114" t="s">
        <v>2</v>
      </c>
      <c r="J11" s="114" t="s">
        <v>3</v>
      </c>
      <c r="K11" s="114" t="s">
        <v>4</v>
      </c>
    </row>
    <row r="12" spans="1:11" ht="30" x14ac:dyDescent="0.4">
      <c r="A12" s="7">
        <v>1</v>
      </c>
      <c r="B12" s="178">
        <v>2</v>
      </c>
      <c r="C12" s="178"/>
      <c r="D12" s="8">
        <v>3</v>
      </c>
      <c r="E12" s="9">
        <v>4</v>
      </c>
      <c r="F12" s="9">
        <v>5</v>
      </c>
      <c r="G12" s="8">
        <v>6</v>
      </c>
      <c r="H12" s="8">
        <v>7</v>
      </c>
      <c r="I12" s="8">
        <v>8</v>
      </c>
      <c r="J12" s="8">
        <v>9</v>
      </c>
      <c r="K12" s="8">
        <v>10</v>
      </c>
    </row>
    <row r="13" spans="1:11" ht="30.75" x14ac:dyDescent="0.25">
      <c r="A13" s="10">
        <v>1</v>
      </c>
      <c r="B13" s="159" t="s">
        <v>26</v>
      </c>
      <c r="C13" s="160"/>
      <c r="D13" s="11" t="s">
        <v>27</v>
      </c>
      <c r="E13" s="12">
        <f t="shared" ref="E13:E21" si="0">G13-F13</f>
        <v>102164579</v>
      </c>
      <c r="F13" s="12"/>
      <c r="G13" s="12">
        <f>H13+I13+J13+K13</f>
        <v>102164579</v>
      </c>
      <c r="H13" s="12">
        <f>H14+H24+H27+H31</f>
        <v>91832097</v>
      </c>
      <c r="I13" s="12">
        <f>I14+I24+I27+I31</f>
        <v>2798761</v>
      </c>
      <c r="J13" s="12">
        <f>J14+J24+J27+J31</f>
        <v>7533721</v>
      </c>
      <c r="K13" s="12"/>
    </row>
    <row r="14" spans="1:11" ht="30" x14ac:dyDescent="0.25">
      <c r="A14" s="15" t="s">
        <v>28</v>
      </c>
      <c r="B14" s="147" t="s">
        <v>29</v>
      </c>
      <c r="C14" s="148"/>
      <c r="D14" s="16" t="s">
        <v>27</v>
      </c>
      <c r="E14" s="17">
        <f t="shared" si="0"/>
        <v>89186378</v>
      </c>
      <c r="F14" s="17"/>
      <c r="G14" s="17">
        <f t="shared" ref="G14:G25" si="1">H14+I14+J14+K14</f>
        <v>89186378</v>
      </c>
      <c r="H14" s="17">
        <f>SUM(H15:H23)</f>
        <v>80286692</v>
      </c>
      <c r="I14" s="17">
        <f>SUM(I15:I23)</f>
        <v>2798761</v>
      </c>
      <c r="J14" s="17">
        <f>SUM(J15:J23)</f>
        <v>6100925</v>
      </c>
      <c r="K14" s="17"/>
    </row>
    <row r="15" spans="1:11" ht="61.5" x14ac:dyDescent="0.25">
      <c r="A15" s="18" t="s">
        <v>30</v>
      </c>
      <c r="B15" s="145" t="s">
        <v>31</v>
      </c>
      <c r="C15" s="146"/>
      <c r="D15" s="19" t="s">
        <v>27</v>
      </c>
      <c r="E15" s="20">
        <f t="shared" si="0"/>
        <v>6250639</v>
      </c>
      <c r="F15" s="20"/>
      <c r="G15" s="21">
        <f>H15+I15+J15+K15</f>
        <v>6250639</v>
      </c>
      <c r="H15" s="20">
        <v>5778939</v>
      </c>
      <c r="I15" s="20"/>
      <c r="J15" s="20">
        <v>471700</v>
      </c>
      <c r="K15" s="20"/>
    </row>
    <row r="16" spans="1:11" ht="61.5" x14ac:dyDescent="0.25">
      <c r="A16" s="18" t="s">
        <v>32</v>
      </c>
      <c r="B16" s="145" t="s">
        <v>33</v>
      </c>
      <c r="C16" s="146"/>
      <c r="D16" s="19" t="s">
        <v>27</v>
      </c>
      <c r="E16" s="20">
        <f t="shared" si="0"/>
        <v>68777689</v>
      </c>
      <c r="F16" s="20"/>
      <c r="G16" s="21">
        <f>H16+I16+J16+K16</f>
        <v>68777689</v>
      </c>
      <c r="H16" s="20">
        <f>[7]Лист1!B5</f>
        <v>64358878</v>
      </c>
      <c r="I16" s="20">
        <f>[7]Лист1!B6</f>
        <v>2798761</v>
      </c>
      <c r="J16" s="20">
        <f>[7]Лист1!B7</f>
        <v>1620050</v>
      </c>
      <c r="K16" s="20"/>
    </row>
    <row r="17" spans="1:11" ht="61.5" x14ac:dyDescent="0.25">
      <c r="A17" s="18" t="s">
        <v>34</v>
      </c>
      <c r="B17" s="155" t="s">
        <v>35</v>
      </c>
      <c r="C17" s="156"/>
      <c r="D17" s="19" t="s">
        <v>27</v>
      </c>
      <c r="E17" s="20">
        <f t="shared" si="0"/>
        <v>6678400</v>
      </c>
      <c r="F17" s="20"/>
      <c r="G17" s="21">
        <f t="shared" si="1"/>
        <v>6678400</v>
      </c>
      <c r="H17" s="20">
        <v>6678400</v>
      </c>
      <c r="I17" s="20"/>
      <c r="J17" s="20"/>
      <c r="K17" s="20"/>
    </row>
    <row r="18" spans="1:11" ht="61.5" x14ac:dyDescent="0.25">
      <c r="A18" s="18" t="s">
        <v>36</v>
      </c>
      <c r="B18" s="145" t="s">
        <v>37</v>
      </c>
      <c r="C18" s="146"/>
      <c r="D18" s="19" t="s">
        <v>27</v>
      </c>
      <c r="E18" s="20">
        <f t="shared" si="0"/>
        <v>5787613</v>
      </c>
      <c r="F18" s="20"/>
      <c r="G18" s="21">
        <f t="shared" si="1"/>
        <v>5787613</v>
      </c>
      <c r="H18" s="20">
        <f>[7]Лист1!B18</f>
        <v>2559893</v>
      </c>
      <c r="I18" s="20"/>
      <c r="J18" s="20">
        <f>[7]Лист1!B20</f>
        <v>3227720</v>
      </c>
      <c r="K18" s="20"/>
    </row>
    <row r="19" spans="1:11" ht="61.5" x14ac:dyDescent="0.25">
      <c r="A19" s="18" t="s">
        <v>38</v>
      </c>
      <c r="B19" s="157" t="s">
        <v>39</v>
      </c>
      <c r="C19" s="158"/>
      <c r="D19" s="19" t="s">
        <v>27</v>
      </c>
      <c r="E19" s="20">
        <f t="shared" si="0"/>
        <v>161145</v>
      </c>
      <c r="F19" s="20"/>
      <c r="G19" s="21">
        <f t="shared" si="1"/>
        <v>161145</v>
      </c>
      <c r="H19" s="20"/>
      <c r="I19" s="20"/>
      <c r="J19" s="20">
        <v>161145</v>
      </c>
      <c r="K19" s="20"/>
    </row>
    <row r="20" spans="1:11" ht="61.5" x14ac:dyDescent="0.25">
      <c r="A20" s="18" t="s">
        <v>40</v>
      </c>
      <c r="B20" s="157" t="s">
        <v>164</v>
      </c>
      <c r="C20" s="158"/>
      <c r="D20" s="19" t="s">
        <v>27</v>
      </c>
      <c r="E20" s="20">
        <f t="shared" si="0"/>
        <v>540330</v>
      </c>
      <c r="F20" s="20"/>
      <c r="G20" s="21">
        <f t="shared" si="1"/>
        <v>540330</v>
      </c>
      <c r="H20" s="20"/>
      <c r="I20" s="20"/>
      <c r="J20" s="20">
        <v>540330</v>
      </c>
      <c r="K20" s="20"/>
    </row>
    <row r="21" spans="1:11" ht="61.5" x14ac:dyDescent="0.25">
      <c r="A21" s="18" t="s">
        <v>42</v>
      </c>
      <c r="B21" s="157" t="s">
        <v>43</v>
      </c>
      <c r="C21" s="158"/>
      <c r="D21" s="19" t="s">
        <v>27</v>
      </c>
      <c r="E21" s="20">
        <f t="shared" si="0"/>
        <v>213262</v>
      </c>
      <c r="F21" s="20"/>
      <c r="G21" s="21">
        <f>H21+I21+J21+K21</f>
        <v>213262</v>
      </c>
      <c r="H21" s="20">
        <v>213262</v>
      </c>
      <c r="I21" s="20"/>
      <c r="J21" s="20"/>
      <c r="K21" s="20"/>
    </row>
    <row r="22" spans="1:11" ht="61.5" x14ac:dyDescent="0.25">
      <c r="A22" s="18" t="s">
        <v>44</v>
      </c>
      <c r="B22" s="157" t="s">
        <v>45</v>
      </c>
      <c r="C22" s="158"/>
      <c r="D22" s="19" t="s">
        <v>27</v>
      </c>
      <c r="E22" s="20">
        <f>G22-F22</f>
        <v>79980</v>
      </c>
      <c r="F22" s="20"/>
      <c r="G22" s="21">
        <f>H22+I22+J22+K22</f>
        <v>79980</v>
      </c>
      <c r="H22" s="20"/>
      <c r="I22" s="20"/>
      <c r="J22" s="20">
        <v>79980</v>
      </c>
      <c r="K22" s="20"/>
    </row>
    <row r="23" spans="1:11" ht="61.5" x14ac:dyDescent="0.25">
      <c r="A23" s="18" t="s">
        <v>46</v>
      </c>
      <c r="B23" s="157" t="s">
        <v>47</v>
      </c>
      <c r="C23" s="158"/>
      <c r="D23" s="19" t="s">
        <v>27</v>
      </c>
      <c r="E23" s="20">
        <f>G23-F23</f>
        <v>697320</v>
      </c>
      <c r="F23" s="20"/>
      <c r="G23" s="21">
        <f>H23+I23+J23+K23</f>
        <v>697320</v>
      </c>
      <c r="H23" s="20">
        <v>697320</v>
      </c>
      <c r="I23" s="20"/>
      <c r="J23" s="20"/>
      <c r="K23" s="20"/>
    </row>
    <row r="24" spans="1:11" ht="30" x14ac:dyDescent="0.25">
      <c r="A24" s="15" t="s">
        <v>48</v>
      </c>
      <c r="B24" s="147" t="s">
        <v>49</v>
      </c>
      <c r="C24" s="148"/>
      <c r="D24" s="16" t="s">
        <v>27</v>
      </c>
      <c r="E24" s="25">
        <f>E25+E26</f>
        <v>3776914</v>
      </c>
      <c r="F24" s="25"/>
      <c r="G24" s="17">
        <f t="shared" si="1"/>
        <v>3776914</v>
      </c>
      <c r="H24" s="17">
        <f>H25+H26</f>
        <v>3776914</v>
      </c>
      <c r="I24" s="17"/>
      <c r="J24" s="17"/>
      <c r="K24" s="17"/>
    </row>
    <row r="25" spans="1:11" ht="61.5" x14ac:dyDescent="0.25">
      <c r="A25" s="18" t="s">
        <v>50</v>
      </c>
      <c r="B25" s="145" t="s">
        <v>51</v>
      </c>
      <c r="C25" s="146"/>
      <c r="D25" s="19" t="s">
        <v>27</v>
      </c>
      <c r="E25" s="20">
        <f>G25-F25</f>
        <v>3776914</v>
      </c>
      <c r="F25" s="20"/>
      <c r="G25" s="21">
        <f t="shared" si="1"/>
        <v>3776914</v>
      </c>
      <c r="H25" s="20">
        <v>3776914</v>
      </c>
      <c r="I25" s="20"/>
      <c r="J25" s="20"/>
      <c r="K25" s="20"/>
    </row>
    <row r="26" spans="1:11" ht="61.5" x14ac:dyDescent="0.25">
      <c r="A26" s="18" t="s">
        <v>52</v>
      </c>
      <c r="B26" s="145" t="s">
        <v>53</v>
      </c>
      <c r="C26" s="146"/>
      <c r="D26" s="19" t="s">
        <v>27</v>
      </c>
      <c r="E26" s="20"/>
      <c r="F26" s="20"/>
      <c r="G26" s="21"/>
      <c r="H26" s="20"/>
      <c r="I26" s="20"/>
      <c r="J26" s="20"/>
      <c r="K26" s="20"/>
    </row>
    <row r="27" spans="1:11" ht="30" x14ac:dyDescent="0.25">
      <c r="A27" s="15" t="s">
        <v>54</v>
      </c>
      <c r="B27" s="147" t="s">
        <v>55</v>
      </c>
      <c r="C27" s="148"/>
      <c r="D27" s="16" t="s">
        <v>27</v>
      </c>
      <c r="E27" s="25">
        <f>E28+E29+E30</f>
        <v>3308395</v>
      </c>
      <c r="F27" s="25"/>
      <c r="G27" s="17">
        <f>G28+G29+G30</f>
        <v>3308395</v>
      </c>
      <c r="H27" s="17">
        <f>H28+H29+H30</f>
        <v>3308395</v>
      </c>
      <c r="I27" s="17"/>
      <c r="J27" s="17"/>
      <c r="K27" s="17"/>
    </row>
    <row r="28" spans="1:11" ht="61.5" x14ac:dyDescent="0.25">
      <c r="A28" s="18" t="s">
        <v>56</v>
      </c>
      <c r="B28" s="145" t="s">
        <v>165</v>
      </c>
      <c r="C28" s="146"/>
      <c r="D28" s="19" t="s">
        <v>27</v>
      </c>
      <c r="E28" s="20">
        <f>G28-F28</f>
        <v>3308395</v>
      </c>
      <c r="F28" s="20"/>
      <c r="G28" s="21">
        <f>H28+I28+J28+K28</f>
        <v>3308395</v>
      </c>
      <c r="H28" s="20">
        <f>[7]Лист1!B31</f>
        <v>3308395</v>
      </c>
      <c r="I28" s="20"/>
      <c r="J28" s="20"/>
      <c r="K28" s="20"/>
    </row>
    <row r="29" spans="1:11" ht="61.5" x14ac:dyDescent="0.25">
      <c r="A29" s="18" t="s">
        <v>58</v>
      </c>
      <c r="B29" s="145" t="s">
        <v>59</v>
      </c>
      <c r="C29" s="146"/>
      <c r="D29" s="19" t="s">
        <v>27</v>
      </c>
      <c r="E29" s="20">
        <f>G29-F29</f>
        <v>0</v>
      </c>
      <c r="F29" s="20"/>
      <c r="G29" s="21">
        <f>H29+I29+J29+K29</f>
        <v>0</v>
      </c>
      <c r="H29" s="20"/>
      <c r="I29" s="20"/>
      <c r="J29" s="20"/>
      <c r="K29" s="20"/>
    </row>
    <row r="30" spans="1:11" ht="61.5" x14ac:dyDescent="0.25">
      <c r="A30" s="18" t="s">
        <v>60</v>
      </c>
      <c r="B30" s="145" t="s">
        <v>61</v>
      </c>
      <c r="C30" s="146"/>
      <c r="D30" s="19" t="s">
        <v>27</v>
      </c>
      <c r="E30" s="20">
        <f>G30-F30</f>
        <v>0</v>
      </c>
      <c r="F30" s="20"/>
      <c r="G30" s="21">
        <f>H30+I30+J30+K30</f>
        <v>0</v>
      </c>
      <c r="H30" s="20"/>
      <c r="I30" s="20"/>
      <c r="J30" s="20"/>
      <c r="K30" s="20"/>
    </row>
    <row r="31" spans="1:11" ht="30" x14ac:dyDescent="0.25">
      <c r="A31" s="15" t="s">
        <v>62</v>
      </c>
      <c r="B31" s="147" t="s">
        <v>63</v>
      </c>
      <c r="C31" s="148"/>
      <c r="D31" s="16" t="s">
        <v>27</v>
      </c>
      <c r="E31" s="25">
        <f>SUM(E32:E37)</f>
        <v>5643644</v>
      </c>
      <c r="F31" s="25"/>
      <c r="G31" s="25">
        <f>SUM(G32:G37)</f>
        <v>5643644</v>
      </c>
      <c r="H31" s="25">
        <f>SUM(H32:H38)</f>
        <v>4460096</v>
      </c>
      <c r="I31" s="25"/>
      <c r="J31" s="25">
        <f>SUM(J32:J38)</f>
        <v>1432796</v>
      </c>
      <c r="K31" s="25"/>
    </row>
    <row r="32" spans="1:11" ht="61.5" x14ac:dyDescent="0.25">
      <c r="A32" s="18" t="s">
        <v>64</v>
      </c>
      <c r="B32" s="145" t="s">
        <v>65</v>
      </c>
      <c r="C32" s="146"/>
      <c r="D32" s="19" t="s">
        <v>27</v>
      </c>
      <c r="E32" s="20">
        <f>G32-F32</f>
        <v>987444</v>
      </c>
      <c r="F32" s="20"/>
      <c r="G32" s="21">
        <f>H32+I32+J32+K32</f>
        <v>987444</v>
      </c>
      <c r="H32" s="20"/>
      <c r="I32" s="20"/>
      <c r="J32" s="20">
        <f>[7]Лист1!B37</f>
        <v>987444</v>
      </c>
      <c r="K32" s="20"/>
    </row>
    <row r="33" spans="1:11" ht="61.5" x14ac:dyDescent="0.25">
      <c r="A33" s="18" t="s">
        <v>66</v>
      </c>
      <c r="B33" s="155" t="s">
        <v>67</v>
      </c>
      <c r="C33" s="156"/>
      <c r="D33" s="19" t="s">
        <v>27</v>
      </c>
      <c r="E33" s="20">
        <f>G33-F33</f>
        <v>0</v>
      </c>
      <c r="F33" s="20"/>
      <c r="G33" s="21">
        <f t="shared" ref="G33:G74" si="2">H33+I33+J33+K33</f>
        <v>0</v>
      </c>
      <c r="H33" s="20"/>
      <c r="I33" s="20"/>
      <c r="J33" s="20"/>
      <c r="K33" s="20"/>
    </row>
    <row r="34" spans="1:11" ht="61.5" x14ac:dyDescent="0.25">
      <c r="A34" s="18" t="s">
        <v>68</v>
      </c>
      <c r="B34" s="145" t="s">
        <v>69</v>
      </c>
      <c r="C34" s="146"/>
      <c r="D34" s="19" t="s">
        <v>27</v>
      </c>
      <c r="E34" s="20"/>
      <c r="F34" s="20"/>
      <c r="G34" s="21"/>
      <c r="H34" s="20"/>
      <c r="I34" s="20"/>
      <c r="J34" s="20"/>
      <c r="K34" s="20"/>
    </row>
    <row r="35" spans="1:11" ht="61.5" x14ac:dyDescent="0.25">
      <c r="A35" s="18" t="s">
        <v>70</v>
      </c>
      <c r="B35" s="145" t="s">
        <v>71</v>
      </c>
      <c r="C35" s="146"/>
      <c r="D35" s="19" t="s">
        <v>27</v>
      </c>
      <c r="E35" s="20">
        <f t="shared" ref="E35:E40" si="3">G35-F35</f>
        <v>4460096</v>
      </c>
      <c r="F35" s="20"/>
      <c r="G35" s="21">
        <f>H35+I35+J35+K35</f>
        <v>4460096</v>
      </c>
      <c r="H35" s="20">
        <v>4460096</v>
      </c>
      <c r="I35" s="20"/>
      <c r="J35" s="20"/>
      <c r="K35" s="20"/>
    </row>
    <row r="36" spans="1:11" ht="61.5" x14ac:dyDescent="0.25">
      <c r="A36" s="18" t="s">
        <v>72</v>
      </c>
      <c r="B36" s="145" t="s">
        <v>73</v>
      </c>
      <c r="C36" s="146"/>
      <c r="D36" s="19" t="s">
        <v>27</v>
      </c>
      <c r="E36" s="20">
        <f t="shared" si="3"/>
        <v>196104</v>
      </c>
      <c r="F36" s="20"/>
      <c r="G36" s="21">
        <f t="shared" si="2"/>
        <v>196104</v>
      </c>
      <c r="H36" s="20"/>
      <c r="I36" s="20"/>
      <c r="J36" s="20">
        <v>196104</v>
      </c>
      <c r="K36" s="20"/>
    </row>
    <row r="37" spans="1:11" ht="61.5" x14ac:dyDescent="0.25">
      <c r="A37" s="18" t="s">
        <v>74</v>
      </c>
      <c r="B37" s="145" t="s">
        <v>75</v>
      </c>
      <c r="C37" s="146"/>
      <c r="D37" s="19" t="s">
        <v>27</v>
      </c>
      <c r="E37" s="20">
        <f t="shared" si="3"/>
        <v>0</v>
      </c>
      <c r="F37" s="20"/>
      <c r="G37" s="21">
        <f t="shared" si="2"/>
        <v>0</v>
      </c>
      <c r="H37" s="20"/>
      <c r="I37" s="20"/>
      <c r="J37" s="20">
        <v>0</v>
      </c>
      <c r="K37" s="20"/>
    </row>
    <row r="38" spans="1:11" ht="61.5" x14ac:dyDescent="0.25">
      <c r="A38" s="18" t="s">
        <v>166</v>
      </c>
      <c r="B38" s="145" t="s">
        <v>167</v>
      </c>
      <c r="C38" s="146"/>
      <c r="D38" s="19" t="s">
        <v>27</v>
      </c>
      <c r="E38" s="20">
        <f t="shared" si="3"/>
        <v>249248</v>
      </c>
      <c r="F38" s="20"/>
      <c r="G38" s="21">
        <f>H38+I38+J38+K38</f>
        <v>249248</v>
      </c>
      <c r="H38" s="20"/>
      <c r="I38" s="20"/>
      <c r="J38" s="20">
        <v>249248</v>
      </c>
      <c r="K38" s="20"/>
    </row>
    <row r="39" spans="1:11" ht="30.75" x14ac:dyDescent="0.25">
      <c r="A39" s="10" t="s">
        <v>76</v>
      </c>
      <c r="B39" s="151" t="s">
        <v>77</v>
      </c>
      <c r="C39" s="152"/>
      <c r="D39" s="11" t="s">
        <v>27</v>
      </c>
      <c r="E39" s="26">
        <f t="shared" si="3"/>
        <v>92605681</v>
      </c>
      <c r="F39" s="27">
        <f>F40+F66+F73+F75</f>
        <v>0</v>
      </c>
      <c r="G39" s="12">
        <f>H39+I39+J39+K39</f>
        <v>92605681</v>
      </c>
      <c r="H39" s="12">
        <f>H40+H66+H73+H75</f>
        <v>127969</v>
      </c>
      <c r="I39" s="12">
        <f>I40+I66+I73+I75</f>
        <v>13962</v>
      </c>
      <c r="J39" s="12">
        <f>J40+J66+J73+J75</f>
        <v>31791910</v>
      </c>
      <c r="K39" s="12">
        <f>K40+K66+K73+K75</f>
        <v>60671840</v>
      </c>
    </row>
    <row r="40" spans="1:11" ht="30.75" x14ac:dyDescent="0.25">
      <c r="A40" s="15" t="s">
        <v>5</v>
      </c>
      <c r="B40" s="153" t="s">
        <v>78</v>
      </c>
      <c r="C40" s="154"/>
      <c r="D40" s="28" t="s">
        <v>27</v>
      </c>
      <c r="E40" s="25">
        <f t="shared" si="3"/>
        <v>88408339</v>
      </c>
      <c r="F40" s="29">
        <f>F41+F43+F65</f>
        <v>0</v>
      </c>
      <c r="G40" s="17">
        <f>H40+I40+J40+K40</f>
        <v>88408339</v>
      </c>
      <c r="H40" s="17">
        <f>H41+H43+H65</f>
        <v>127969</v>
      </c>
      <c r="I40" s="17">
        <f>I41+I43+I65</f>
        <v>13962</v>
      </c>
      <c r="J40" s="17">
        <f>J41+J43+J65</f>
        <v>27686928</v>
      </c>
      <c r="K40" s="17">
        <f>K41+K43+K65</f>
        <v>60579480</v>
      </c>
    </row>
    <row r="41" spans="1:11" ht="30.75" x14ac:dyDescent="0.25">
      <c r="A41" s="15" t="s">
        <v>79</v>
      </c>
      <c r="B41" s="147" t="s">
        <v>80</v>
      </c>
      <c r="C41" s="148"/>
      <c r="D41" s="31" t="s">
        <v>27</v>
      </c>
      <c r="E41" s="32"/>
      <c r="F41" s="33"/>
      <c r="G41" s="34"/>
      <c r="H41" s="33"/>
      <c r="I41" s="33"/>
      <c r="J41" s="32"/>
      <c r="K41" s="32"/>
    </row>
    <row r="42" spans="1:11" ht="61.5" x14ac:dyDescent="0.25">
      <c r="A42" s="18" t="s">
        <v>81</v>
      </c>
      <c r="B42" s="145" t="s">
        <v>82</v>
      </c>
      <c r="C42" s="146"/>
      <c r="D42" s="19" t="s">
        <v>27</v>
      </c>
      <c r="E42" s="32"/>
      <c r="F42" s="33"/>
      <c r="G42" s="34"/>
      <c r="H42" s="33"/>
      <c r="I42" s="33"/>
      <c r="J42" s="32"/>
      <c r="K42" s="32"/>
    </row>
    <row r="43" spans="1:11" ht="30" x14ac:dyDescent="0.25">
      <c r="A43" s="15" t="s">
        <v>83</v>
      </c>
      <c r="B43" s="147" t="s">
        <v>84</v>
      </c>
      <c r="C43" s="148"/>
      <c r="D43" s="29" t="s">
        <v>27</v>
      </c>
      <c r="E43" s="17">
        <f t="shared" ref="E43:E66" si="4">G43-F43</f>
        <v>88408339</v>
      </c>
      <c r="F43" s="17">
        <f>F44+F57+F63+F64</f>
        <v>0</v>
      </c>
      <c r="G43" s="17">
        <f>H43+I43+J43+K43</f>
        <v>88408339</v>
      </c>
      <c r="H43" s="17">
        <f>H44+H57+H63+H64</f>
        <v>127969</v>
      </c>
      <c r="I43" s="17">
        <f>I44+I57+I63+I64</f>
        <v>13962</v>
      </c>
      <c r="J43" s="17">
        <f>J44+J57+J63+J64</f>
        <v>27686928</v>
      </c>
      <c r="K43" s="17">
        <f>K44+K57+K63+K64</f>
        <v>60579480</v>
      </c>
    </row>
    <row r="44" spans="1:11" ht="60" x14ac:dyDescent="0.25">
      <c r="A44" s="15" t="s">
        <v>6</v>
      </c>
      <c r="B44" s="147" t="s">
        <v>85</v>
      </c>
      <c r="C44" s="148"/>
      <c r="D44" s="16" t="s">
        <v>27</v>
      </c>
      <c r="E44" s="25">
        <f>G44-F44</f>
        <v>85715386</v>
      </c>
      <c r="F44" s="29">
        <f>F45+F47+F50+F51+F52</f>
        <v>0</v>
      </c>
      <c r="G44" s="17">
        <f>H44+I44+J44+K44</f>
        <v>85715386</v>
      </c>
      <c r="H44" s="17">
        <f>SUM(H45:H56)</f>
        <v>127969</v>
      </c>
      <c r="I44" s="17">
        <f>SUM(I45:I56)</f>
        <v>13962</v>
      </c>
      <c r="J44" s="17">
        <f>SUM(J45:J56)</f>
        <v>24999815</v>
      </c>
      <c r="K44" s="17">
        <f>SUM(K45:K56)</f>
        <v>60573640</v>
      </c>
    </row>
    <row r="45" spans="1:11" ht="61.5" x14ac:dyDescent="0.25">
      <c r="A45" s="18" t="s">
        <v>86</v>
      </c>
      <c r="B45" s="145" t="s">
        <v>87</v>
      </c>
      <c r="C45" s="146"/>
      <c r="D45" s="19" t="s">
        <v>27</v>
      </c>
      <c r="E45" s="20">
        <f t="shared" si="4"/>
        <v>10727837</v>
      </c>
      <c r="F45" s="20"/>
      <c r="G45" s="21">
        <f t="shared" si="2"/>
        <v>10727837</v>
      </c>
      <c r="H45" s="20">
        <v>127969</v>
      </c>
      <c r="I45" s="20"/>
      <c r="J45" s="20">
        <v>1177554</v>
      </c>
      <c r="K45" s="20">
        <v>9422314</v>
      </c>
    </row>
    <row r="46" spans="1:11" ht="61.5" x14ac:dyDescent="0.25">
      <c r="A46" s="18" t="s">
        <v>88</v>
      </c>
      <c r="B46" s="145" t="s">
        <v>89</v>
      </c>
      <c r="C46" s="146"/>
      <c r="D46" s="19" t="s">
        <v>27</v>
      </c>
      <c r="E46" s="20">
        <f t="shared" si="4"/>
        <v>735755</v>
      </c>
      <c r="F46" s="20"/>
      <c r="G46" s="21">
        <f>H46+I46+J46+K46</f>
        <v>735755</v>
      </c>
      <c r="H46" s="20"/>
      <c r="I46" s="20"/>
      <c r="J46" s="20">
        <v>130873</v>
      </c>
      <c r="K46" s="20">
        <v>604882</v>
      </c>
    </row>
    <row r="47" spans="1:11" ht="61.5" x14ac:dyDescent="0.25">
      <c r="A47" s="18" t="s">
        <v>90</v>
      </c>
      <c r="B47" s="145" t="s">
        <v>91</v>
      </c>
      <c r="C47" s="146"/>
      <c r="D47" s="19" t="s">
        <v>27</v>
      </c>
      <c r="E47" s="20">
        <f t="shared" si="4"/>
        <v>54391786</v>
      </c>
      <c r="F47" s="20"/>
      <c r="G47" s="21">
        <f>H47+I47+J47+K47</f>
        <v>54391786</v>
      </c>
      <c r="H47" s="20"/>
      <c r="I47" s="20">
        <v>13962</v>
      </c>
      <c r="J47" s="20">
        <v>18788158</v>
      </c>
      <c r="K47" s="20">
        <v>35589666</v>
      </c>
    </row>
    <row r="48" spans="1:11" ht="61.5" x14ac:dyDescent="0.25">
      <c r="A48" s="18" t="s">
        <v>92</v>
      </c>
      <c r="B48" s="145" t="s">
        <v>93</v>
      </c>
      <c r="C48" s="146"/>
      <c r="D48" s="19" t="s">
        <v>27</v>
      </c>
      <c r="E48" s="20">
        <f t="shared" si="4"/>
        <v>3941</v>
      </c>
      <c r="F48" s="20"/>
      <c r="G48" s="21">
        <f t="shared" si="2"/>
        <v>3941</v>
      </c>
      <c r="H48" s="20"/>
      <c r="I48" s="20"/>
      <c r="J48" s="20">
        <v>0</v>
      </c>
      <c r="K48" s="20">
        <v>3941</v>
      </c>
    </row>
    <row r="49" spans="1:11" ht="61.5" x14ac:dyDescent="0.25">
      <c r="A49" s="18" t="s">
        <v>94</v>
      </c>
      <c r="B49" s="145" t="s">
        <v>95</v>
      </c>
      <c r="C49" s="146"/>
      <c r="D49" s="19" t="s">
        <v>27</v>
      </c>
      <c r="E49" s="20">
        <f t="shared" si="4"/>
        <v>905488</v>
      </c>
      <c r="F49" s="20"/>
      <c r="G49" s="21">
        <f>H49+I49+J49+K49</f>
        <v>905488</v>
      </c>
      <c r="H49" s="20"/>
      <c r="I49" s="20"/>
      <c r="J49" s="20">
        <v>271635</v>
      </c>
      <c r="K49" s="20">
        <v>633853</v>
      </c>
    </row>
    <row r="50" spans="1:11" ht="61.5" x14ac:dyDescent="0.25">
      <c r="A50" s="18" t="s">
        <v>96</v>
      </c>
      <c r="B50" s="145" t="s">
        <v>97</v>
      </c>
      <c r="C50" s="146"/>
      <c r="D50" s="19" t="s">
        <v>27</v>
      </c>
      <c r="E50" s="20">
        <f t="shared" si="4"/>
        <v>8204917</v>
      </c>
      <c r="F50" s="20"/>
      <c r="G50" s="21">
        <f>H50+I50+J50+K50</f>
        <v>8204917</v>
      </c>
      <c r="H50" s="20"/>
      <c r="I50" s="20"/>
      <c r="J50" s="20">
        <v>161017</v>
      </c>
      <c r="K50" s="20">
        <v>8043900</v>
      </c>
    </row>
    <row r="51" spans="1:11" ht="61.5" x14ac:dyDescent="0.25">
      <c r="A51" s="18" t="s">
        <v>98</v>
      </c>
      <c r="B51" s="145" t="s">
        <v>186</v>
      </c>
      <c r="C51" s="146"/>
      <c r="D51" s="19" t="s">
        <v>27</v>
      </c>
      <c r="E51" s="20">
        <f t="shared" si="4"/>
        <v>1366</v>
      </c>
      <c r="F51" s="20"/>
      <c r="G51" s="21">
        <f t="shared" si="2"/>
        <v>1366</v>
      </c>
      <c r="H51" s="20"/>
      <c r="I51" s="20"/>
      <c r="J51" s="20">
        <v>915</v>
      </c>
      <c r="K51" s="20">
        <v>451</v>
      </c>
    </row>
    <row r="52" spans="1:11" ht="61.5" x14ac:dyDescent="0.25">
      <c r="A52" s="18" t="s">
        <v>100</v>
      </c>
      <c r="B52" s="145" t="s">
        <v>101</v>
      </c>
      <c r="C52" s="146"/>
      <c r="D52" s="19" t="s">
        <v>27</v>
      </c>
      <c r="E52" s="20">
        <f t="shared" si="4"/>
        <v>279</v>
      </c>
      <c r="F52" s="20"/>
      <c r="G52" s="21">
        <f>H52+I52+J52+K52</f>
        <v>279</v>
      </c>
      <c r="H52" s="20"/>
      <c r="I52" s="20"/>
      <c r="J52" s="20">
        <v>0</v>
      </c>
      <c r="K52" s="20">
        <v>279</v>
      </c>
    </row>
    <row r="53" spans="1:11" ht="61.5" x14ac:dyDescent="0.25">
      <c r="A53" s="18" t="s">
        <v>102</v>
      </c>
      <c r="B53" s="145" t="s">
        <v>103</v>
      </c>
      <c r="C53" s="146"/>
      <c r="D53" s="19" t="s">
        <v>27</v>
      </c>
      <c r="E53" s="20">
        <f t="shared" si="4"/>
        <v>10706187</v>
      </c>
      <c r="F53" s="20"/>
      <c r="G53" s="21">
        <f>H53+I53+J53+K53</f>
        <v>10706187</v>
      </c>
      <c r="H53" s="20"/>
      <c r="I53" s="20"/>
      <c r="J53" s="20">
        <v>4446140</v>
      </c>
      <c r="K53" s="20">
        <v>6260047</v>
      </c>
    </row>
    <row r="54" spans="1:11" ht="92.25" x14ac:dyDescent="0.25">
      <c r="A54" s="18" t="s">
        <v>104</v>
      </c>
      <c r="B54" s="145" t="s">
        <v>105</v>
      </c>
      <c r="C54" s="146"/>
      <c r="D54" s="19" t="s">
        <v>27</v>
      </c>
      <c r="E54" s="20">
        <f t="shared" si="4"/>
        <v>32399</v>
      </c>
      <c r="F54" s="20"/>
      <c r="G54" s="21">
        <f>H54+I54+J54+K54</f>
        <v>32399</v>
      </c>
      <c r="H54" s="20"/>
      <c r="I54" s="20"/>
      <c r="J54" s="20">
        <v>22752</v>
      </c>
      <c r="K54" s="20">
        <v>9647</v>
      </c>
    </row>
    <row r="55" spans="1:11" ht="92.25" x14ac:dyDescent="0.25">
      <c r="A55" s="18" t="s">
        <v>106</v>
      </c>
      <c r="B55" s="145" t="s">
        <v>107</v>
      </c>
      <c r="C55" s="146"/>
      <c r="D55" s="19" t="s">
        <v>27</v>
      </c>
      <c r="E55" s="20">
        <f t="shared" si="4"/>
        <v>5431</v>
      </c>
      <c r="F55" s="20"/>
      <c r="G55" s="21">
        <f>H55+I55+J55+K55</f>
        <v>5431</v>
      </c>
      <c r="H55" s="20"/>
      <c r="I55" s="20"/>
      <c r="J55" s="20">
        <v>771</v>
      </c>
      <c r="K55" s="20">
        <v>4660</v>
      </c>
    </row>
    <row r="56" spans="1:11" ht="92.25" x14ac:dyDescent="0.25">
      <c r="A56" s="18" t="s">
        <v>108</v>
      </c>
      <c r="B56" s="145" t="s">
        <v>109</v>
      </c>
      <c r="C56" s="146"/>
      <c r="D56" s="19" t="s">
        <v>27</v>
      </c>
      <c r="E56" s="20">
        <f t="shared" si="4"/>
        <v>0</v>
      </c>
      <c r="F56" s="20"/>
      <c r="G56" s="21">
        <f>H56+I56+J56+K56</f>
        <v>0</v>
      </c>
      <c r="H56" s="20"/>
      <c r="I56" s="20"/>
      <c r="J56" s="20"/>
      <c r="K56" s="20"/>
    </row>
    <row r="57" spans="1:11" ht="60" x14ac:dyDescent="0.25">
      <c r="A57" s="15" t="s">
        <v>7</v>
      </c>
      <c r="B57" s="147" t="s">
        <v>110</v>
      </c>
      <c r="C57" s="148"/>
      <c r="D57" s="16" t="s">
        <v>27</v>
      </c>
      <c r="E57" s="25">
        <f t="shared" si="4"/>
        <v>7013</v>
      </c>
      <c r="F57" s="29">
        <f>F58+F59+F60+F61</f>
        <v>0</v>
      </c>
      <c r="G57" s="17">
        <f t="shared" si="2"/>
        <v>7013</v>
      </c>
      <c r="H57" s="17">
        <f>H58+H59+H60+H61</f>
        <v>0</v>
      </c>
      <c r="I57" s="17">
        <f>I58+I59+I60+I61</f>
        <v>0</v>
      </c>
      <c r="J57" s="17">
        <f>J58+J59+J60+J61</f>
        <v>7013</v>
      </c>
      <c r="K57" s="17">
        <f>K58+K59+K60+K61</f>
        <v>0</v>
      </c>
    </row>
    <row r="58" spans="1:11" ht="61.5" x14ac:dyDescent="0.25">
      <c r="A58" s="18" t="s">
        <v>111</v>
      </c>
      <c r="B58" s="145" t="s">
        <v>112</v>
      </c>
      <c r="C58" s="146"/>
      <c r="D58" s="19" t="s">
        <v>27</v>
      </c>
      <c r="E58" s="32">
        <f t="shared" si="4"/>
        <v>0</v>
      </c>
      <c r="F58" s="33"/>
      <c r="G58" s="21">
        <f t="shared" si="2"/>
        <v>0</v>
      </c>
      <c r="H58" s="20"/>
      <c r="I58" s="20"/>
      <c r="J58" s="20">
        <v>0</v>
      </c>
      <c r="K58" s="20"/>
    </row>
    <row r="59" spans="1:11" ht="61.5" x14ac:dyDescent="0.25">
      <c r="A59" s="18" t="s">
        <v>113</v>
      </c>
      <c r="B59" s="145" t="s">
        <v>114</v>
      </c>
      <c r="C59" s="146"/>
      <c r="D59" s="19" t="s">
        <v>27</v>
      </c>
      <c r="E59" s="20">
        <f t="shared" si="4"/>
        <v>7013</v>
      </c>
      <c r="F59" s="33"/>
      <c r="G59" s="21">
        <f>H59+I59+J59+K59</f>
        <v>7013</v>
      </c>
      <c r="H59" s="20"/>
      <c r="I59" s="20"/>
      <c r="J59" s="20">
        <v>7013</v>
      </c>
      <c r="K59" s="20"/>
    </row>
    <row r="60" spans="1:11" ht="61.5" x14ac:dyDescent="0.25">
      <c r="A60" s="18" t="s">
        <v>115</v>
      </c>
      <c r="B60" s="145" t="s">
        <v>116</v>
      </c>
      <c r="C60" s="146"/>
      <c r="D60" s="19" t="s">
        <v>27</v>
      </c>
      <c r="E60" s="32">
        <f t="shared" si="4"/>
        <v>0</v>
      </c>
      <c r="F60" s="33"/>
      <c r="G60" s="41">
        <f t="shared" si="2"/>
        <v>0</v>
      </c>
      <c r="H60" s="20"/>
      <c r="I60" s="20"/>
      <c r="J60" s="20"/>
      <c r="K60" s="20"/>
    </row>
    <row r="61" spans="1:11" ht="61.5" x14ac:dyDescent="0.25">
      <c r="A61" s="18" t="s">
        <v>117</v>
      </c>
      <c r="B61" s="145" t="s">
        <v>118</v>
      </c>
      <c r="C61" s="146"/>
      <c r="D61" s="19" t="s">
        <v>27</v>
      </c>
      <c r="E61" s="32">
        <f t="shared" si="4"/>
        <v>0</v>
      </c>
      <c r="F61" s="33"/>
      <c r="G61" s="41">
        <f t="shared" si="2"/>
        <v>0</v>
      </c>
      <c r="H61" s="20"/>
      <c r="I61" s="20"/>
      <c r="J61" s="20"/>
      <c r="K61" s="20"/>
    </row>
    <row r="62" spans="1:11" ht="61.5" x14ac:dyDescent="0.25">
      <c r="A62" s="18" t="s">
        <v>119</v>
      </c>
      <c r="B62" s="145" t="s">
        <v>109</v>
      </c>
      <c r="C62" s="146"/>
      <c r="D62" s="19" t="s">
        <v>27</v>
      </c>
      <c r="E62" s="32">
        <f t="shared" si="4"/>
        <v>0</v>
      </c>
      <c r="F62" s="33"/>
      <c r="G62" s="41">
        <f t="shared" si="2"/>
        <v>0</v>
      </c>
      <c r="H62" s="20"/>
      <c r="I62" s="20"/>
      <c r="J62" s="20"/>
      <c r="K62" s="20"/>
    </row>
    <row r="63" spans="1:11" ht="60" x14ac:dyDescent="0.25">
      <c r="A63" s="15" t="s">
        <v>8</v>
      </c>
      <c r="B63" s="147" t="s">
        <v>120</v>
      </c>
      <c r="C63" s="148"/>
      <c r="D63" s="16" t="s">
        <v>27</v>
      </c>
      <c r="E63" s="42">
        <f t="shared" si="4"/>
        <v>0</v>
      </c>
      <c r="F63" s="43"/>
      <c r="G63" s="44">
        <f t="shared" si="2"/>
        <v>0</v>
      </c>
      <c r="H63" s="45"/>
      <c r="I63" s="45"/>
      <c r="J63" s="20"/>
      <c r="K63" s="20"/>
    </row>
    <row r="64" spans="1:11" ht="60" x14ac:dyDescent="0.25">
      <c r="A64" s="15" t="s">
        <v>9</v>
      </c>
      <c r="B64" s="147" t="s">
        <v>121</v>
      </c>
      <c r="C64" s="148"/>
      <c r="D64" s="16" t="s">
        <v>27</v>
      </c>
      <c r="E64" s="45">
        <f t="shared" si="4"/>
        <v>2685940</v>
      </c>
      <c r="F64" s="45"/>
      <c r="G64" s="46">
        <f t="shared" si="2"/>
        <v>2685940</v>
      </c>
      <c r="H64" s="45"/>
      <c r="I64" s="45"/>
      <c r="J64" s="20">
        <v>2680100</v>
      </c>
      <c r="K64" s="20">
        <v>5840</v>
      </c>
    </row>
    <row r="65" spans="1:11" ht="30" x14ac:dyDescent="0.25">
      <c r="A65" s="15" t="s">
        <v>10</v>
      </c>
      <c r="B65" s="147" t="s">
        <v>122</v>
      </c>
      <c r="C65" s="148"/>
      <c r="D65" s="29" t="s">
        <v>27</v>
      </c>
      <c r="E65" s="42">
        <f t="shared" si="4"/>
        <v>0</v>
      </c>
      <c r="F65" s="43"/>
      <c r="G65" s="44">
        <f t="shared" si="2"/>
        <v>0</v>
      </c>
      <c r="H65" s="45"/>
      <c r="I65" s="45"/>
      <c r="J65" s="45"/>
      <c r="K65" s="42">
        <v>0</v>
      </c>
    </row>
    <row r="66" spans="1:11" ht="30" x14ac:dyDescent="0.25">
      <c r="A66" s="15" t="s">
        <v>123</v>
      </c>
      <c r="B66" s="147" t="s">
        <v>124</v>
      </c>
      <c r="C66" s="148"/>
      <c r="D66" s="16" t="s">
        <v>27</v>
      </c>
      <c r="E66" s="25">
        <f t="shared" si="4"/>
        <v>3410695</v>
      </c>
      <c r="F66" s="29">
        <f>F67+F68+F69+F70+F71</f>
        <v>0</v>
      </c>
      <c r="G66" s="17">
        <f>H66+I66+J66+K66</f>
        <v>3410695</v>
      </c>
      <c r="H66" s="17">
        <f>H67+H68+H69+H70+H71</f>
        <v>0</v>
      </c>
      <c r="I66" s="17">
        <f>I67+I68+I69+I70+I71</f>
        <v>0</v>
      </c>
      <c r="J66" s="17">
        <f>SUM(J67:J72)</f>
        <v>3410695</v>
      </c>
      <c r="K66" s="17">
        <f>K67+K68+K69+K70+K71</f>
        <v>0</v>
      </c>
    </row>
    <row r="67" spans="1:11" ht="61.5" x14ac:dyDescent="0.25">
      <c r="A67" s="18" t="s">
        <v>125</v>
      </c>
      <c r="B67" s="145" t="s">
        <v>126</v>
      </c>
      <c r="C67" s="146"/>
      <c r="D67" s="19" t="s">
        <v>27</v>
      </c>
      <c r="E67" s="20">
        <f>G67-F67</f>
        <v>380010</v>
      </c>
      <c r="F67" s="20"/>
      <c r="G67" s="21">
        <f>H67+I67+J67+K67</f>
        <v>380010</v>
      </c>
      <c r="H67" s="20"/>
      <c r="I67" s="50"/>
      <c r="J67" s="20">
        <v>380010</v>
      </c>
      <c r="K67" s="20"/>
    </row>
    <row r="68" spans="1:11" ht="61.5" x14ac:dyDescent="0.25">
      <c r="A68" s="18" t="s">
        <v>127</v>
      </c>
      <c r="B68" s="145" t="s">
        <v>128</v>
      </c>
      <c r="C68" s="146"/>
      <c r="D68" s="19" t="s">
        <v>27</v>
      </c>
      <c r="E68" s="20">
        <f t="shared" ref="E68:E79" si="5">G68-F68</f>
        <v>840073</v>
      </c>
      <c r="F68" s="20"/>
      <c r="G68" s="21">
        <f>H68+I68+J68+K68</f>
        <v>840073</v>
      </c>
      <c r="H68" s="20"/>
      <c r="I68" s="50"/>
      <c r="J68" s="20">
        <v>840073</v>
      </c>
      <c r="K68" s="20"/>
    </row>
    <row r="69" spans="1:11" ht="61.5" x14ac:dyDescent="0.25">
      <c r="A69" s="18" t="s">
        <v>129</v>
      </c>
      <c r="B69" s="145" t="s">
        <v>130</v>
      </c>
      <c r="C69" s="146"/>
      <c r="D69" s="19" t="s">
        <v>27</v>
      </c>
      <c r="E69" s="20">
        <f t="shared" si="5"/>
        <v>412152</v>
      </c>
      <c r="F69" s="20"/>
      <c r="G69" s="21">
        <f t="shared" si="2"/>
        <v>412152</v>
      </c>
      <c r="H69" s="20"/>
      <c r="I69" s="50"/>
      <c r="J69" s="20">
        <v>412152</v>
      </c>
      <c r="K69" s="20"/>
    </row>
    <row r="70" spans="1:11" ht="61.5" x14ac:dyDescent="0.25">
      <c r="A70" s="18" t="s">
        <v>131</v>
      </c>
      <c r="B70" s="145" t="s">
        <v>132</v>
      </c>
      <c r="C70" s="146"/>
      <c r="D70" s="19" t="s">
        <v>27</v>
      </c>
      <c r="E70" s="20">
        <f t="shared" si="5"/>
        <v>326207</v>
      </c>
      <c r="F70" s="20"/>
      <c r="G70" s="21">
        <f t="shared" si="2"/>
        <v>326207</v>
      </c>
      <c r="H70" s="20"/>
      <c r="I70" s="50"/>
      <c r="J70" s="20">
        <v>326207</v>
      </c>
      <c r="K70" s="20"/>
    </row>
    <row r="71" spans="1:11" ht="61.5" x14ac:dyDescent="0.25">
      <c r="A71" s="18" t="s">
        <v>133</v>
      </c>
      <c r="B71" s="145" t="s">
        <v>192</v>
      </c>
      <c r="C71" s="146"/>
      <c r="D71" s="19" t="s">
        <v>27</v>
      </c>
      <c r="E71" s="20">
        <f t="shared" si="5"/>
        <v>1300253</v>
      </c>
      <c r="F71" s="20"/>
      <c r="G71" s="21">
        <f>H71+I71+J71+K71</f>
        <v>1300253</v>
      </c>
      <c r="H71" s="20"/>
      <c r="I71" s="50"/>
      <c r="J71" s="20">
        <v>1300253</v>
      </c>
      <c r="K71" s="20"/>
    </row>
    <row r="72" spans="1:11" ht="61.5" x14ac:dyDescent="0.25">
      <c r="A72" s="18" t="s">
        <v>168</v>
      </c>
      <c r="B72" s="145" t="s">
        <v>169</v>
      </c>
      <c r="C72" s="146"/>
      <c r="D72" s="19" t="s">
        <v>27</v>
      </c>
      <c r="E72" s="20">
        <f>G72-F72</f>
        <v>152000</v>
      </c>
      <c r="F72" s="20"/>
      <c r="G72" s="21">
        <f>H72+I72+J72+K72</f>
        <v>152000</v>
      </c>
      <c r="H72" s="20"/>
      <c r="I72" s="50"/>
      <c r="J72" s="20">
        <v>152000</v>
      </c>
      <c r="K72" s="20"/>
    </row>
    <row r="73" spans="1:11" ht="30.75" x14ac:dyDescent="0.25">
      <c r="A73" s="15" t="s">
        <v>135</v>
      </c>
      <c r="B73" s="147" t="s">
        <v>136</v>
      </c>
      <c r="C73" s="148"/>
      <c r="D73" s="16" t="s">
        <v>27</v>
      </c>
      <c r="E73" s="42">
        <f t="shared" si="5"/>
        <v>511149</v>
      </c>
      <c r="F73" s="43"/>
      <c r="G73" s="44">
        <f t="shared" si="2"/>
        <v>511149</v>
      </c>
      <c r="H73" s="45"/>
      <c r="I73" s="52"/>
      <c r="J73" s="20">
        <f>J74</f>
        <v>511149</v>
      </c>
      <c r="K73" s="20"/>
    </row>
    <row r="74" spans="1:11" ht="60" x14ac:dyDescent="0.4">
      <c r="A74" s="15" t="s">
        <v>183</v>
      </c>
      <c r="B74" s="109" t="s">
        <v>184</v>
      </c>
      <c r="C74" s="115"/>
      <c r="D74" s="16" t="s">
        <v>27</v>
      </c>
      <c r="E74" s="42">
        <f t="shared" si="5"/>
        <v>511149</v>
      </c>
      <c r="F74" s="43"/>
      <c r="G74" s="44">
        <f t="shared" si="2"/>
        <v>511149</v>
      </c>
      <c r="H74" s="45"/>
      <c r="I74" s="52"/>
      <c r="J74" s="20">
        <v>511149</v>
      </c>
      <c r="K74" s="20"/>
    </row>
    <row r="75" spans="1:11" ht="30.75" x14ac:dyDescent="0.4">
      <c r="A75" s="16" t="s">
        <v>137</v>
      </c>
      <c r="B75" s="149" t="s">
        <v>138</v>
      </c>
      <c r="C75" s="150"/>
      <c r="D75" s="16" t="s">
        <v>27</v>
      </c>
      <c r="E75" s="45">
        <f>G75-F75</f>
        <v>275498</v>
      </c>
      <c r="F75" s="53"/>
      <c r="G75" s="46">
        <f>H75+I75+J75+K75</f>
        <v>275498</v>
      </c>
      <c r="H75" s="45"/>
      <c r="I75" s="53"/>
      <c r="J75" s="20">
        <f>SUM(J76:J79)</f>
        <v>183138</v>
      </c>
      <c r="K75" s="20">
        <f>SUM(K76:K79)</f>
        <v>92360</v>
      </c>
    </row>
    <row r="76" spans="1:11" ht="60" x14ac:dyDescent="0.4">
      <c r="A76" s="15" t="s">
        <v>139</v>
      </c>
      <c r="B76" s="54" t="s">
        <v>140</v>
      </c>
      <c r="C76" s="116"/>
      <c r="D76" s="16" t="s">
        <v>27</v>
      </c>
      <c r="E76" s="45">
        <f>G76-F76</f>
        <v>119158</v>
      </c>
      <c r="F76" s="53"/>
      <c r="G76" s="46">
        <f>H76+I76+J76+K76</f>
        <v>119158</v>
      </c>
      <c r="H76" s="45"/>
      <c r="I76" s="52"/>
      <c r="J76" s="20">
        <v>119158</v>
      </c>
      <c r="K76" s="20"/>
    </row>
    <row r="77" spans="1:11" ht="60" x14ac:dyDescent="0.4">
      <c r="A77" s="15" t="s">
        <v>141</v>
      </c>
      <c r="B77" s="109" t="s">
        <v>142</v>
      </c>
      <c r="C77" s="116"/>
      <c r="D77" s="16" t="s">
        <v>27</v>
      </c>
      <c r="E77" s="45">
        <f>G77-F77</f>
        <v>126034</v>
      </c>
      <c r="F77" s="53"/>
      <c r="G77" s="46">
        <f>H77+I77+J77+K77</f>
        <v>126034</v>
      </c>
      <c r="H77" s="45"/>
      <c r="I77" s="53"/>
      <c r="J77" s="20">
        <f>26701+32417</f>
        <v>59118</v>
      </c>
      <c r="K77" s="20">
        <f>8929+57987</f>
        <v>66916</v>
      </c>
    </row>
    <row r="78" spans="1:11" ht="60" x14ac:dyDescent="0.4">
      <c r="A78" s="15" t="s">
        <v>143</v>
      </c>
      <c r="B78" s="109" t="s">
        <v>188</v>
      </c>
      <c r="C78" s="116"/>
      <c r="D78" s="16" t="s">
        <v>27</v>
      </c>
      <c r="E78" s="45">
        <f>G78-F78</f>
        <v>4862</v>
      </c>
      <c r="F78" s="53"/>
      <c r="G78" s="46">
        <f>H78+I78+J78+K78</f>
        <v>4862</v>
      </c>
      <c r="H78" s="45"/>
      <c r="I78" s="53"/>
      <c r="J78" s="20">
        <v>4862</v>
      </c>
      <c r="K78" s="20"/>
    </row>
    <row r="79" spans="1:11" ht="60" x14ac:dyDescent="0.4">
      <c r="A79" s="15" t="s">
        <v>189</v>
      </c>
      <c r="B79" s="54" t="s">
        <v>144</v>
      </c>
      <c r="C79" s="116"/>
      <c r="D79" s="16" t="s">
        <v>27</v>
      </c>
      <c r="E79" s="45">
        <f t="shared" si="5"/>
        <v>25444</v>
      </c>
      <c r="F79" s="53"/>
      <c r="G79" s="46">
        <f>H79+I79+J79+K79</f>
        <v>25444</v>
      </c>
      <c r="H79" s="45"/>
      <c r="I79" s="52"/>
      <c r="J79" s="20"/>
      <c r="K79" s="50">
        <v>25444</v>
      </c>
    </row>
    <row r="80" spans="1:11" ht="60.75" customHeight="1" x14ac:dyDescent="0.25">
      <c r="A80" s="10" t="s">
        <v>11</v>
      </c>
      <c r="B80" s="143" t="s">
        <v>145</v>
      </c>
      <c r="C80" s="59" t="s">
        <v>146</v>
      </c>
      <c r="D80" s="11" t="s">
        <v>27</v>
      </c>
      <c r="E80" s="26">
        <f>E13-E39</f>
        <v>9558898</v>
      </c>
      <c r="F80" s="26">
        <f>F13-F39</f>
        <v>0</v>
      </c>
      <c r="G80" s="26">
        <f>G13-G39</f>
        <v>9558898</v>
      </c>
      <c r="H80" s="60"/>
      <c r="I80" s="60"/>
      <c r="J80" s="61"/>
      <c r="K80" s="62"/>
    </row>
    <row r="81" spans="1:11" ht="60.75" customHeight="1" x14ac:dyDescent="0.25">
      <c r="A81" s="10" t="s">
        <v>147</v>
      </c>
      <c r="B81" s="144"/>
      <c r="C81" s="59" t="s">
        <v>148</v>
      </c>
      <c r="D81" s="11" t="s">
        <v>12</v>
      </c>
      <c r="E81" s="63">
        <f>E80/E13*100</f>
        <v>9.3563719378709518</v>
      </c>
      <c r="F81" s="63"/>
      <c r="G81" s="63">
        <f>G80/G13*100</f>
        <v>9.3563719378709518</v>
      </c>
      <c r="H81" s="10"/>
      <c r="I81" s="10"/>
      <c r="J81" s="10"/>
      <c r="K81" s="10"/>
    </row>
    <row r="82" spans="1:11" ht="30" x14ac:dyDescent="0.25">
      <c r="A82" s="15" t="s">
        <v>176</v>
      </c>
      <c r="B82" s="138" t="s">
        <v>151</v>
      </c>
      <c r="C82" s="139"/>
      <c r="D82" s="16" t="s">
        <v>27</v>
      </c>
      <c r="E82" s="52">
        <f>E39-E75-E48-E59-E73</f>
        <v>91808080</v>
      </c>
      <c r="F82" s="52"/>
      <c r="G82" s="52">
        <f>G39-G75-G48-G59-G73</f>
        <v>91808080</v>
      </c>
      <c r="H82" s="65"/>
      <c r="I82" s="65"/>
      <c r="J82" s="52"/>
      <c r="K82" s="52"/>
    </row>
    <row r="83" spans="1:11" ht="45" x14ac:dyDescent="0.25">
      <c r="A83" s="66"/>
      <c r="B83" s="67"/>
      <c r="C83" s="67"/>
      <c r="D83" s="68"/>
      <c r="E83" s="69"/>
      <c r="F83" s="70"/>
      <c r="G83" s="71"/>
      <c r="H83" s="70"/>
      <c r="I83" s="70"/>
      <c r="J83" s="71"/>
      <c r="K83" s="71"/>
    </row>
    <row r="84" spans="1:11" ht="45" x14ac:dyDescent="0.25">
      <c r="A84" s="66"/>
      <c r="B84" s="67"/>
      <c r="C84" s="67"/>
      <c r="D84" s="68"/>
      <c r="E84" s="69"/>
      <c r="F84" s="70"/>
      <c r="G84" s="71"/>
      <c r="H84" s="70"/>
      <c r="I84" s="70"/>
      <c r="J84" s="71"/>
      <c r="K84" s="71"/>
    </row>
    <row r="85" spans="1:11" ht="30" x14ac:dyDescent="0.4">
      <c r="A85" s="72" t="s">
        <v>153</v>
      </c>
      <c r="B85" s="72"/>
      <c r="C85" s="72"/>
      <c r="D85" s="72" t="s">
        <v>154</v>
      </c>
      <c r="E85" s="72"/>
      <c r="F85" s="72"/>
      <c r="G85" s="72"/>
      <c r="H85" s="72"/>
      <c r="I85" s="72" t="s">
        <v>155</v>
      </c>
      <c r="J85" s="72"/>
      <c r="K85" s="72"/>
    </row>
    <row r="86" spans="1:11" ht="30.75" x14ac:dyDescent="0.4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1:11" ht="40.5" x14ac:dyDescent="0.55000000000000004">
      <c r="A87" s="74" t="s">
        <v>156</v>
      </c>
      <c r="B87" s="75"/>
      <c r="C87" s="75"/>
      <c r="D87" s="74" t="s">
        <v>157</v>
      </c>
      <c r="E87" s="75"/>
      <c r="F87" s="75"/>
      <c r="G87" s="75"/>
      <c r="H87" s="75"/>
      <c r="I87" s="74" t="s">
        <v>158</v>
      </c>
      <c r="J87" s="75"/>
      <c r="K87" s="75"/>
    </row>
    <row r="88" spans="1:11" ht="40.5" x14ac:dyDescent="0.55000000000000004">
      <c r="A88" s="75"/>
      <c r="B88" s="75"/>
      <c r="C88" s="75"/>
      <c r="D88" s="75"/>
      <c r="E88" s="75"/>
      <c r="F88" s="75"/>
      <c r="G88" s="75"/>
      <c r="H88" s="75"/>
      <c r="I88" s="74" t="s">
        <v>14</v>
      </c>
      <c r="J88" s="75"/>
      <c r="K88" s="75"/>
    </row>
    <row r="89" spans="1:11" ht="40.5" x14ac:dyDescent="0.55000000000000004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</row>
    <row r="90" spans="1:11" ht="35.25" x14ac:dyDescent="0.5">
      <c r="A90" s="140"/>
      <c r="B90" s="140"/>
      <c r="C90" s="140"/>
      <c r="D90" s="73" t="s">
        <v>159</v>
      </c>
      <c r="E90" s="73"/>
      <c r="F90" s="73"/>
      <c r="G90" s="73"/>
      <c r="H90" s="73"/>
      <c r="I90" s="73"/>
      <c r="J90" s="73"/>
      <c r="K90" s="73"/>
    </row>
    <row r="91" spans="1:11" ht="35.25" x14ac:dyDescent="0.5">
      <c r="A91" s="77"/>
      <c r="B91" s="78"/>
      <c r="C91" s="78"/>
      <c r="D91" s="73" t="s">
        <v>160</v>
      </c>
      <c r="E91" s="73"/>
      <c r="F91" s="73"/>
      <c r="G91" s="73"/>
      <c r="H91" s="73"/>
      <c r="I91" s="74" t="s">
        <v>161</v>
      </c>
      <c r="J91" s="73"/>
      <c r="K91" s="73"/>
    </row>
    <row r="92" spans="1:11" ht="30.75" x14ac:dyDescent="0.45">
      <c r="A92" s="79"/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1:11" ht="30.75" x14ac:dyDescent="0.45">
      <c r="A93" s="80" t="s">
        <v>162</v>
      </c>
      <c r="B93" s="73"/>
      <c r="C93" s="80"/>
      <c r="D93" s="73"/>
      <c r="E93" s="80" t="s">
        <v>162</v>
      </c>
      <c r="F93" s="73"/>
      <c r="G93" s="73"/>
      <c r="H93" s="73"/>
      <c r="I93" s="73"/>
      <c r="J93" s="80" t="s">
        <v>162</v>
      </c>
      <c r="K93" s="73"/>
    </row>
    <row r="94" spans="1:11" ht="23.25" x14ac:dyDescent="0.35">
      <c r="A94" s="81"/>
      <c r="B94" s="81"/>
      <c r="C94" s="82"/>
      <c r="D94" s="82"/>
      <c r="E94" s="82"/>
      <c r="F94" s="82"/>
      <c r="G94" s="82"/>
      <c r="H94" s="82"/>
      <c r="I94" s="82"/>
      <c r="J94" s="82"/>
      <c r="K94" s="82"/>
    </row>
    <row r="95" spans="1:11" ht="23.25" x14ac:dyDescent="0.35">
      <c r="A95" s="81"/>
      <c r="B95" s="81"/>
      <c r="C95" s="83"/>
      <c r="D95" s="82"/>
      <c r="E95" s="82"/>
      <c r="F95" s="82"/>
      <c r="G95" s="82"/>
      <c r="H95" s="82"/>
      <c r="I95" s="82"/>
      <c r="J95" s="82"/>
      <c r="K95" s="82"/>
    </row>
    <row r="96" spans="1:11" ht="15.75" x14ac:dyDescent="0.25">
      <c r="A96" s="84"/>
      <c r="B96" s="84"/>
      <c r="C96" s="4"/>
      <c r="D96" s="4"/>
      <c r="E96" s="4"/>
      <c r="F96" s="85"/>
      <c r="G96" s="85"/>
      <c r="H96" s="85"/>
      <c r="I96" s="85"/>
      <c r="J96" s="85"/>
      <c r="K96" s="85"/>
    </row>
    <row r="97" spans="1:11" ht="15.75" x14ac:dyDescent="0.25">
      <c r="A97" s="84"/>
      <c r="B97" s="84"/>
      <c r="C97" s="4"/>
      <c r="D97" s="4"/>
      <c r="E97" s="4"/>
      <c r="F97" s="85"/>
      <c r="G97" s="85"/>
      <c r="H97" s="85"/>
      <c r="I97" s="85"/>
      <c r="J97" s="85"/>
      <c r="K97" s="85"/>
    </row>
  </sheetData>
  <mergeCells count="76">
    <mergeCell ref="B75:C75"/>
    <mergeCell ref="B80:B81"/>
    <mergeCell ref="B82:C82"/>
    <mergeCell ref="A90:C90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A10:A11"/>
    <mergeCell ref="B10:C11"/>
    <mergeCell ref="D10:D11"/>
    <mergeCell ref="E10:K10"/>
    <mergeCell ref="B12:C12"/>
    <mergeCell ref="B13:C13"/>
    <mergeCell ref="B14:C14"/>
    <mergeCell ref="B15:C15"/>
    <mergeCell ref="B16:C16"/>
    <mergeCell ref="B17:C17"/>
    <mergeCell ref="B18:C18"/>
    <mergeCell ref="A9:K9"/>
    <mergeCell ref="H2:K2"/>
    <mergeCell ref="H3:K3"/>
    <mergeCell ref="H4:K4"/>
    <mergeCell ref="A7:K7"/>
    <mergeCell ref="A8:K8"/>
  </mergeCells>
  <conditionalFormatting sqref="J67:K79">
    <cfRule type="expression" dxfId="65" priority="10">
      <formula>ROUND(J67,0)-J67&lt;&gt;0</formula>
    </cfRule>
  </conditionalFormatting>
  <conditionalFormatting sqref="J69">
    <cfRule type="expression" dxfId="64" priority="9">
      <formula>ROUND(J69,0)-J69&lt;&gt;0</formula>
    </cfRule>
  </conditionalFormatting>
  <conditionalFormatting sqref="J58:K64">
    <cfRule type="expression" dxfId="63" priority="8">
      <formula>ROUND(J58,0)-J58&lt;&gt;0</formula>
    </cfRule>
  </conditionalFormatting>
  <conditionalFormatting sqref="I45:K55">
    <cfRule type="expression" dxfId="62" priority="7">
      <formula>ROUND(I45,0)-I45&lt;&gt;0</formula>
    </cfRule>
  </conditionalFormatting>
  <conditionalFormatting sqref="H32:J38">
    <cfRule type="expression" dxfId="61" priority="6">
      <formula>ROUND(H32,0)-H32&lt;&gt;0</formula>
    </cfRule>
  </conditionalFormatting>
  <conditionalFormatting sqref="H15:K19 H23:K23 H21:K21">
    <cfRule type="expression" dxfId="60" priority="5">
      <formula>ROUND(H15,0)-H15&lt;&gt;0</formula>
    </cfRule>
  </conditionalFormatting>
  <conditionalFormatting sqref="H25:K26">
    <cfRule type="expression" dxfId="59" priority="4">
      <formula>ROUND(H25,0)-H25&lt;&gt;0</formula>
    </cfRule>
  </conditionalFormatting>
  <conditionalFormatting sqref="H28">
    <cfRule type="expression" dxfId="58" priority="3">
      <formula>ROUND(H28,0)-H28&lt;&gt;0</formula>
    </cfRule>
  </conditionalFormatting>
  <conditionalFormatting sqref="H22:K22">
    <cfRule type="expression" dxfId="57" priority="2">
      <formula>ROUND(H22,0)-H22&lt;&gt;0</formula>
    </cfRule>
  </conditionalFormatting>
  <conditionalFormatting sqref="H20:K20">
    <cfRule type="expression" dxfId="56" priority="1">
      <formula>ROUND(H20,0)-H20&lt;&gt;0</formula>
    </cfRule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H366"/>
  <sheetViews>
    <sheetView topLeftCell="A4" zoomScale="30" zoomScaleNormal="30" workbookViewId="0">
      <selection activeCell="H13" sqref="H13"/>
    </sheetView>
  </sheetViews>
  <sheetFormatPr defaultRowHeight="15" x14ac:dyDescent="0.25"/>
  <cols>
    <col min="1" max="1" width="21.28515625" style="2" customWidth="1"/>
    <col min="2" max="2" width="48.85546875" style="2" customWidth="1"/>
    <col min="3" max="3" width="96.140625" style="2" customWidth="1"/>
    <col min="4" max="4" width="17.28515625" style="2" customWidth="1"/>
    <col min="5" max="5" width="50.5703125" style="2" customWidth="1"/>
    <col min="6" max="6" width="30.28515625" style="2" customWidth="1"/>
    <col min="7" max="7" width="42.85546875" style="2" customWidth="1"/>
    <col min="8" max="8" width="48.42578125" style="2" customWidth="1"/>
    <col min="9" max="9" width="44.140625" style="2" customWidth="1"/>
    <col min="10" max="10" width="41.85546875" style="2" customWidth="1"/>
    <col min="11" max="11" width="39.85546875" style="2" customWidth="1"/>
    <col min="12" max="16384" width="9.140625" style="2"/>
  </cols>
  <sheetData>
    <row r="1" spans="1:11" ht="23.2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3.25" x14ac:dyDescent="0.35">
      <c r="A2" s="1"/>
      <c r="B2" s="1"/>
      <c r="C2" s="1"/>
      <c r="D2" s="1"/>
      <c r="E2" s="1"/>
      <c r="F2" s="1"/>
      <c r="G2" s="1"/>
      <c r="H2" s="161" t="s">
        <v>15</v>
      </c>
      <c r="I2" s="161"/>
      <c r="J2" s="161"/>
      <c r="K2" s="161"/>
    </row>
    <row r="3" spans="1:11" ht="23.25" x14ac:dyDescent="0.35">
      <c r="A3" s="1"/>
      <c r="B3" s="1"/>
      <c r="C3" s="1"/>
      <c r="D3" s="1"/>
      <c r="E3" s="1"/>
      <c r="F3" s="1"/>
      <c r="G3" s="1"/>
      <c r="H3" s="161" t="s">
        <v>16</v>
      </c>
      <c r="I3" s="161"/>
      <c r="J3" s="161"/>
      <c r="K3" s="161"/>
    </row>
    <row r="4" spans="1:11" ht="23.25" x14ac:dyDescent="0.35">
      <c r="A4" s="1"/>
      <c r="B4" s="1"/>
      <c r="C4" s="1"/>
      <c r="D4" s="1"/>
      <c r="E4" s="1"/>
      <c r="F4" s="1"/>
      <c r="G4" s="1"/>
      <c r="H4" s="161" t="s">
        <v>17</v>
      </c>
      <c r="I4" s="161"/>
      <c r="J4" s="161"/>
      <c r="K4" s="161"/>
    </row>
    <row r="5" spans="1:11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4" customHeight="1" x14ac:dyDescent="0.4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53.25" x14ac:dyDescent="0.75">
      <c r="A7" s="162" t="s">
        <v>193</v>
      </c>
      <c r="B7" s="162"/>
      <c r="C7" s="162"/>
      <c r="D7" s="162"/>
      <c r="E7" s="163"/>
      <c r="F7" s="163"/>
      <c r="G7" s="163"/>
      <c r="H7" s="163"/>
      <c r="I7" s="163"/>
      <c r="J7" s="163"/>
      <c r="K7" s="163"/>
    </row>
    <row r="8" spans="1:11" ht="51.75" x14ac:dyDescent="0.65">
      <c r="A8" s="162" t="s">
        <v>13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</row>
    <row r="9" spans="1:11" ht="37.5" customHeight="1" x14ac:dyDescent="0.45">
      <c r="A9" s="164" t="s">
        <v>19</v>
      </c>
      <c r="B9" s="164"/>
      <c r="C9" s="164"/>
      <c r="D9" s="164"/>
      <c r="E9" s="165"/>
      <c r="F9" s="165"/>
      <c r="G9" s="165"/>
      <c r="H9" s="165"/>
      <c r="I9" s="165"/>
      <c r="J9" s="165"/>
      <c r="K9" s="165"/>
    </row>
    <row r="10" spans="1:11" s="4" customFormat="1" ht="32.25" customHeight="1" x14ac:dyDescent="0.2">
      <c r="A10" s="166" t="s">
        <v>20</v>
      </c>
      <c r="B10" s="168" t="s">
        <v>0</v>
      </c>
      <c r="C10" s="169"/>
      <c r="D10" s="172" t="s">
        <v>21</v>
      </c>
      <c r="E10" s="174" t="s">
        <v>22</v>
      </c>
      <c r="F10" s="175"/>
      <c r="G10" s="175"/>
      <c r="H10" s="175"/>
      <c r="I10" s="175"/>
      <c r="J10" s="176"/>
      <c r="K10" s="177"/>
    </row>
    <row r="11" spans="1:11" s="4" customFormat="1" ht="114.75" customHeight="1" x14ac:dyDescent="0.2">
      <c r="A11" s="167"/>
      <c r="B11" s="170"/>
      <c r="C11" s="171"/>
      <c r="D11" s="173"/>
      <c r="E11" s="5" t="s">
        <v>23</v>
      </c>
      <c r="F11" s="5" t="s">
        <v>24</v>
      </c>
      <c r="G11" s="121" t="s">
        <v>25</v>
      </c>
      <c r="H11" s="121" t="s">
        <v>1</v>
      </c>
      <c r="I11" s="121" t="s">
        <v>2</v>
      </c>
      <c r="J11" s="121" t="s">
        <v>3</v>
      </c>
      <c r="K11" s="121" t="s">
        <v>4</v>
      </c>
    </row>
    <row r="12" spans="1:11" s="4" customFormat="1" ht="25.5" hidden="1" customHeight="1" x14ac:dyDescent="0.4">
      <c r="A12" s="7">
        <v>1</v>
      </c>
      <c r="B12" s="178">
        <v>2</v>
      </c>
      <c r="C12" s="178"/>
      <c r="D12" s="8">
        <v>3</v>
      </c>
      <c r="E12" s="9">
        <v>4</v>
      </c>
      <c r="F12" s="9">
        <v>5</v>
      </c>
      <c r="G12" s="8">
        <v>6</v>
      </c>
      <c r="H12" s="8">
        <v>7</v>
      </c>
      <c r="I12" s="8">
        <v>8</v>
      </c>
      <c r="J12" s="8">
        <v>9</v>
      </c>
      <c r="K12" s="8">
        <v>10</v>
      </c>
    </row>
    <row r="13" spans="1:11" s="13" customFormat="1" ht="62.25" customHeight="1" x14ac:dyDescent="0.2">
      <c r="A13" s="10">
        <v>1</v>
      </c>
      <c r="B13" s="159" t="s">
        <v>26</v>
      </c>
      <c r="C13" s="160"/>
      <c r="D13" s="11" t="s">
        <v>27</v>
      </c>
      <c r="E13" s="12">
        <f t="shared" ref="E13:E21" si="0">G13-F13</f>
        <v>105450815</v>
      </c>
      <c r="F13" s="12"/>
      <c r="G13" s="12">
        <f>H13+I13+J13+K13</f>
        <v>105450815</v>
      </c>
      <c r="H13" s="12">
        <f>H14+H24+H27+H31</f>
        <v>95104699</v>
      </c>
      <c r="I13" s="12">
        <f>I14+I24+I27+I31</f>
        <v>2645341</v>
      </c>
      <c r="J13" s="12">
        <f>J14+J24+J27+J31</f>
        <v>7700775</v>
      </c>
      <c r="K13" s="12"/>
    </row>
    <row r="14" spans="1:11" s="13" customFormat="1" ht="65.25" customHeight="1" x14ac:dyDescent="0.2">
      <c r="A14" s="15" t="s">
        <v>28</v>
      </c>
      <c r="B14" s="147" t="s">
        <v>29</v>
      </c>
      <c r="C14" s="148"/>
      <c r="D14" s="16" t="s">
        <v>27</v>
      </c>
      <c r="E14" s="17">
        <f t="shared" si="0"/>
        <v>92011692</v>
      </c>
      <c r="F14" s="17"/>
      <c r="G14" s="17">
        <f t="shared" ref="G14:G25" si="1">H14+I14+J14+K14</f>
        <v>92011692</v>
      </c>
      <c r="H14" s="17">
        <f>SUM(H15:H23)</f>
        <v>83284888</v>
      </c>
      <c r="I14" s="17">
        <f>SUM(I15:I23)</f>
        <v>2645341</v>
      </c>
      <c r="J14" s="17">
        <f>SUM(J15:J23)</f>
        <v>6081463</v>
      </c>
      <c r="K14" s="17"/>
    </row>
    <row r="15" spans="1:11" s="13" customFormat="1" ht="63.75" customHeight="1" x14ac:dyDescent="0.2">
      <c r="A15" s="18" t="s">
        <v>30</v>
      </c>
      <c r="B15" s="145" t="s">
        <v>31</v>
      </c>
      <c r="C15" s="146"/>
      <c r="D15" s="19" t="s">
        <v>27</v>
      </c>
      <c r="E15" s="20">
        <f t="shared" si="0"/>
        <v>6457277</v>
      </c>
      <c r="F15" s="20"/>
      <c r="G15" s="21">
        <f>H15+I15+J15+K15</f>
        <v>6457277</v>
      </c>
      <c r="H15" s="20">
        <v>5963042</v>
      </c>
      <c r="I15" s="20"/>
      <c r="J15" s="20">
        <v>494235</v>
      </c>
      <c r="K15" s="20"/>
    </row>
    <row r="16" spans="1:11" s="13" customFormat="1" ht="61.5" customHeight="1" x14ac:dyDescent="0.2">
      <c r="A16" s="18" t="s">
        <v>32</v>
      </c>
      <c r="B16" s="145" t="s">
        <v>33</v>
      </c>
      <c r="C16" s="146"/>
      <c r="D16" s="19" t="s">
        <v>27</v>
      </c>
      <c r="E16" s="20">
        <f t="shared" si="0"/>
        <v>71096777</v>
      </c>
      <c r="F16" s="20"/>
      <c r="G16" s="21">
        <f>H16+I16+J16+K16</f>
        <v>71096777</v>
      </c>
      <c r="H16" s="20">
        <f>[8]Лист1!B5</f>
        <v>66877037</v>
      </c>
      <c r="I16" s="20">
        <f>[8]Лист1!B6</f>
        <v>2645341</v>
      </c>
      <c r="J16" s="20">
        <f>[8]Лист1!B7</f>
        <v>1574399</v>
      </c>
      <c r="K16" s="20"/>
    </row>
    <row r="17" spans="1:11" s="13" customFormat="1" ht="59.25" customHeight="1" x14ac:dyDescent="0.2">
      <c r="A17" s="18" t="s">
        <v>34</v>
      </c>
      <c r="B17" s="155" t="s">
        <v>35</v>
      </c>
      <c r="C17" s="156"/>
      <c r="D17" s="19" t="s">
        <v>27</v>
      </c>
      <c r="E17" s="20">
        <f t="shared" si="0"/>
        <v>6888078</v>
      </c>
      <c r="F17" s="20"/>
      <c r="G17" s="21">
        <f t="shared" si="1"/>
        <v>6888078</v>
      </c>
      <c r="H17" s="20">
        <v>6888078</v>
      </c>
      <c r="I17" s="20"/>
      <c r="J17" s="20"/>
      <c r="K17" s="20"/>
    </row>
    <row r="18" spans="1:11" s="13" customFormat="1" ht="59.25" customHeight="1" x14ac:dyDescent="0.2">
      <c r="A18" s="18" t="s">
        <v>36</v>
      </c>
      <c r="B18" s="145" t="s">
        <v>37</v>
      </c>
      <c r="C18" s="146"/>
      <c r="D18" s="19" t="s">
        <v>27</v>
      </c>
      <c r="E18" s="20">
        <f t="shared" si="0"/>
        <v>5766171</v>
      </c>
      <c r="F18" s="20"/>
      <c r="G18" s="21">
        <f t="shared" si="1"/>
        <v>5766171</v>
      </c>
      <c r="H18" s="20">
        <f>[8]Лист1!B18</f>
        <v>2517531</v>
      </c>
      <c r="I18" s="20"/>
      <c r="J18" s="20">
        <f>[8]Лист1!B20</f>
        <v>3248640</v>
      </c>
      <c r="K18" s="20"/>
    </row>
    <row r="19" spans="1:11" s="13" customFormat="1" ht="69" customHeight="1" x14ac:dyDescent="0.2">
      <c r="A19" s="18" t="s">
        <v>38</v>
      </c>
      <c r="B19" s="157" t="s">
        <v>39</v>
      </c>
      <c r="C19" s="158"/>
      <c r="D19" s="19" t="s">
        <v>27</v>
      </c>
      <c r="E19" s="20">
        <f t="shared" si="0"/>
        <v>105619</v>
      </c>
      <c r="F19" s="20"/>
      <c r="G19" s="21">
        <f t="shared" si="1"/>
        <v>105619</v>
      </c>
      <c r="H19" s="20"/>
      <c r="I19" s="20"/>
      <c r="J19" s="20">
        <v>105619</v>
      </c>
      <c r="K19" s="20"/>
    </row>
    <row r="20" spans="1:11" s="13" customFormat="1" ht="69" customHeight="1" x14ac:dyDescent="0.2">
      <c r="A20" s="18" t="s">
        <v>40</v>
      </c>
      <c r="B20" s="157" t="s">
        <v>164</v>
      </c>
      <c r="C20" s="158"/>
      <c r="D20" s="19" t="s">
        <v>27</v>
      </c>
      <c r="E20" s="20">
        <f t="shared" si="0"/>
        <v>584070</v>
      </c>
      <c r="F20" s="20"/>
      <c r="G20" s="21">
        <f t="shared" si="1"/>
        <v>584070</v>
      </c>
      <c r="H20" s="20"/>
      <c r="I20" s="20"/>
      <c r="J20" s="20">
        <v>584070</v>
      </c>
      <c r="K20" s="20"/>
    </row>
    <row r="21" spans="1:11" s="13" customFormat="1" ht="85.5" customHeight="1" x14ac:dyDescent="0.2">
      <c r="A21" s="18" t="s">
        <v>42</v>
      </c>
      <c r="B21" s="157" t="s">
        <v>43</v>
      </c>
      <c r="C21" s="158"/>
      <c r="D21" s="19" t="s">
        <v>27</v>
      </c>
      <c r="E21" s="20">
        <f t="shared" si="0"/>
        <v>208680</v>
      </c>
      <c r="F21" s="20"/>
      <c r="G21" s="21">
        <f>H21+I21+J21+K21</f>
        <v>208680</v>
      </c>
      <c r="H21" s="20">
        <v>208680</v>
      </c>
      <c r="I21" s="20"/>
      <c r="J21" s="20"/>
      <c r="K21" s="20"/>
    </row>
    <row r="22" spans="1:11" s="13" customFormat="1" ht="70.5" customHeight="1" x14ac:dyDescent="0.2">
      <c r="A22" s="18" t="s">
        <v>44</v>
      </c>
      <c r="B22" s="157" t="s">
        <v>45</v>
      </c>
      <c r="C22" s="158"/>
      <c r="D22" s="19" t="s">
        <v>27</v>
      </c>
      <c r="E22" s="20">
        <f>G22-F22</f>
        <v>74500</v>
      </c>
      <c r="F22" s="20"/>
      <c r="G22" s="21">
        <f>H22+I22+J22+K22</f>
        <v>74500</v>
      </c>
      <c r="H22" s="20"/>
      <c r="I22" s="20"/>
      <c r="J22" s="20">
        <v>74500</v>
      </c>
      <c r="K22" s="20"/>
    </row>
    <row r="23" spans="1:11" s="13" customFormat="1" ht="63.75" customHeight="1" x14ac:dyDescent="0.2">
      <c r="A23" s="18" t="s">
        <v>46</v>
      </c>
      <c r="B23" s="157" t="s">
        <v>47</v>
      </c>
      <c r="C23" s="158"/>
      <c r="D23" s="19" t="s">
        <v>27</v>
      </c>
      <c r="E23" s="20">
        <f>G23-F23</f>
        <v>830520</v>
      </c>
      <c r="F23" s="20"/>
      <c r="G23" s="21">
        <f>H23+I23+J23+K23</f>
        <v>830520</v>
      </c>
      <c r="H23" s="20">
        <v>830520</v>
      </c>
      <c r="I23" s="20"/>
      <c r="J23" s="20"/>
      <c r="K23" s="20"/>
    </row>
    <row r="24" spans="1:11" s="13" customFormat="1" ht="62.25" customHeight="1" x14ac:dyDescent="0.2">
      <c r="A24" s="15" t="s">
        <v>48</v>
      </c>
      <c r="B24" s="147" t="s">
        <v>49</v>
      </c>
      <c r="C24" s="148"/>
      <c r="D24" s="16" t="s">
        <v>27</v>
      </c>
      <c r="E24" s="25">
        <f>E25+E26</f>
        <v>3901445</v>
      </c>
      <c r="F24" s="25"/>
      <c r="G24" s="17">
        <f t="shared" si="1"/>
        <v>3901445</v>
      </c>
      <c r="H24" s="17">
        <f>H25+H26</f>
        <v>3901445</v>
      </c>
      <c r="I24" s="17"/>
      <c r="J24" s="17"/>
      <c r="K24" s="17"/>
    </row>
    <row r="25" spans="1:11" s="13" customFormat="1" ht="56.25" customHeight="1" x14ac:dyDescent="0.2">
      <c r="A25" s="18" t="s">
        <v>50</v>
      </c>
      <c r="B25" s="145" t="s">
        <v>51</v>
      </c>
      <c r="C25" s="146"/>
      <c r="D25" s="19" t="s">
        <v>27</v>
      </c>
      <c r="E25" s="20">
        <f>G25-F25</f>
        <v>3901445</v>
      </c>
      <c r="F25" s="20"/>
      <c r="G25" s="21">
        <f t="shared" si="1"/>
        <v>3901445</v>
      </c>
      <c r="H25" s="20">
        <v>3901445</v>
      </c>
      <c r="I25" s="20"/>
      <c r="J25" s="20"/>
      <c r="K25" s="20"/>
    </row>
    <row r="26" spans="1:11" s="13" customFormat="1" ht="62.25" customHeight="1" x14ac:dyDescent="0.2">
      <c r="A26" s="18" t="s">
        <v>52</v>
      </c>
      <c r="B26" s="145" t="s">
        <v>53</v>
      </c>
      <c r="C26" s="146"/>
      <c r="D26" s="19" t="s">
        <v>27</v>
      </c>
      <c r="E26" s="20"/>
      <c r="F26" s="20"/>
      <c r="G26" s="21"/>
      <c r="H26" s="20"/>
      <c r="I26" s="20"/>
      <c r="J26" s="20"/>
      <c r="K26" s="20"/>
    </row>
    <row r="27" spans="1:11" s="13" customFormat="1" ht="78.75" customHeight="1" x14ac:dyDescent="0.2">
      <c r="A27" s="15" t="s">
        <v>54</v>
      </c>
      <c r="B27" s="147" t="s">
        <v>55</v>
      </c>
      <c r="C27" s="148"/>
      <c r="D27" s="16" t="s">
        <v>27</v>
      </c>
      <c r="E27" s="25">
        <f>E28+E29+E30</f>
        <v>3251493</v>
      </c>
      <c r="F27" s="25"/>
      <c r="G27" s="17">
        <f>G28+G29+G30</f>
        <v>3251493</v>
      </c>
      <c r="H27" s="17">
        <f>H28+H29+H30</f>
        <v>3251493</v>
      </c>
      <c r="I27" s="17"/>
      <c r="J27" s="17"/>
      <c r="K27" s="17"/>
    </row>
    <row r="28" spans="1:11" s="13" customFormat="1" ht="87.75" customHeight="1" x14ac:dyDescent="0.2">
      <c r="A28" s="18" t="s">
        <v>56</v>
      </c>
      <c r="B28" s="145" t="s">
        <v>165</v>
      </c>
      <c r="C28" s="146"/>
      <c r="D28" s="19" t="s">
        <v>27</v>
      </c>
      <c r="E28" s="20">
        <f>G28-F28</f>
        <v>3251493</v>
      </c>
      <c r="F28" s="20"/>
      <c r="G28" s="21">
        <f>H28+I28+J28+K28</f>
        <v>3251493</v>
      </c>
      <c r="H28" s="20">
        <f>[8]Лист1!B31</f>
        <v>3251493</v>
      </c>
      <c r="I28" s="20"/>
      <c r="J28" s="20"/>
      <c r="K28" s="20"/>
    </row>
    <row r="29" spans="1:11" s="13" customFormat="1" ht="46.5" hidden="1" customHeight="1" x14ac:dyDescent="0.2">
      <c r="A29" s="18" t="s">
        <v>58</v>
      </c>
      <c r="B29" s="145" t="s">
        <v>59</v>
      </c>
      <c r="C29" s="146"/>
      <c r="D29" s="19" t="s">
        <v>27</v>
      </c>
      <c r="E29" s="20">
        <f>G29-F29</f>
        <v>0</v>
      </c>
      <c r="F29" s="20"/>
      <c r="G29" s="21">
        <f>H29+I29+J29+K29</f>
        <v>0</v>
      </c>
      <c r="H29" s="20"/>
      <c r="I29" s="20"/>
      <c r="J29" s="20"/>
      <c r="K29" s="20"/>
    </row>
    <row r="30" spans="1:11" s="13" customFormat="1" ht="61.5" hidden="1" customHeight="1" x14ac:dyDescent="0.2">
      <c r="A30" s="18" t="s">
        <v>60</v>
      </c>
      <c r="B30" s="145" t="s">
        <v>61</v>
      </c>
      <c r="C30" s="146"/>
      <c r="D30" s="19" t="s">
        <v>27</v>
      </c>
      <c r="E30" s="20">
        <f>G30-F30</f>
        <v>0</v>
      </c>
      <c r="F30" s="20"/>
      <c r="G30" s="21">
        <f>H30+I30+J30+K30</f>
        <v>0</v>
      </c>
      <c r="H30" s="20"/>
      <c r="I30" s="20"/>
      <c r="J30" s="20"/>
      <c r="K30" s="20"/>
    </row>
    <row r="31" spans="1:11" s="13" customFormat="1" ht="65.25" customHeight="1" x14ac:dyDescent="0.2">
      <c r="A31" s="15" t="s">
        <v>62</v>
      </c>
      <c r="B31" s="147" t="s">
        <v>63</v>
      </c>
      <c r="C31" s="148"/>
      <c r="D31" s="16" t="s">
        <v>27</v>
      </c>
      <c r="E31" s="25">
        <f>SUM(E32:E37)</f>
        <v>5898761</v>
      </c>
      <c r="F31" s="25"/>
      <c r="G31" s="25">
        <f>SUM(G32:G37)</f>
        <v>5898761</v>
      </c>
      <c r="H31" s="25">
        <f>SUM(H32:H38)</f>
        <v>4666873</v>
      </c>
      <c r="I31" s="25"/>
      <c r="J31" s="25">
        <f>SUM(J32:J38)</f>
        <v>1619312</v>
      </c>
      <c r="K31" s="25"/>
    </row>
    <row r="32" spans="1:11" s="13" customFormat="1" ht="51.75" customHeight="1" x14ac:dyDescent="0.2">
      <c r="A32" s="18" t="s">
        <v>64</v>
      </c>
      <c r="B32" s="145" t="s">
        <v>65</v>
      </c>
      <c r="C32" s="146"/>
      <c r="D32" s="19" t="s">
        <v>27</v>
      </c>
      <c r="E32" s="20">
        <f>G32-F32</f>
        <v>1020712</v>
      </c>
      <c r="F32" s="20"/>
      <c r="G32" s="21">
        <f>H32+I32+J32+K32</f>
        <v>1020712</v>
      </c>
      <c r="H32" s="20"/>
      <c r="I32" s="20"/>
      <c r="J32" s="20">
        <f>[8]Лист1!B37</f>
        <v>1020712</v>
      </c>
      <c r="K32" s="20"/>
    </row>
    <row r="33" spans="1:11" s="13" customFormat="1" ht="59.25" customHeight="1" x14ac:dyDescent="0.2">
      <c r="A33" s="18" t="s">
        <v>66</v>
      </c>
      <c r="B33" s="155" t="s">
        <v>67</v>
      </c>
      <c r="C33" s="156"/>
      <c r="D33" s="19" t="s">
        <v>27</v>
      </c>
      <c r="E33" s="20">
        <f>G33-F33</f>
        <v>0</v>
      </c>
      <c r="F33" s="20"/>
      <c r="G33" s="21">
        <f t="shared" ref="G33:G74" si="2">H33+I33+J33+K33</f>
        <v>0</v>
      </c>
      <c r="H33" s="20"/>
      <c r="I33" s="20"/>
      <c r="J33" s="20"/>
      <c r="K33" s="20"/>
    </row>
    <row r="34" spans="1:11" s="13" customFormat="1" ht="51.75" customHeight="1" x14ac:dyDescent="0.2">
      <c r="A34" s="18" t="s">
        <v>68</v>
      </c>
      <c r="B34" s="145" t="s">
        <v>69</v>
      </c>
      <c r="C34" s="146"/>
      <c r="D34" s="19" t="s">
        <v>27</v>
      </c>
      <c r="E34" s="20"/>
      <c r="F34" s="20"/>
      <c r="G34" s="21"/>
      <c r="H34" s="20"/>
      <c r="I34" s="20"/>
      <c r="J34" s="20"/>
      <c r="K34" s="20"/>
    </row>
    <row r="35" spans="1:11" s="13" customFormat="1" ht="51.75" customHeight="1" x14ac:dyDescent="0.2">
      <c r="A35" s="18" t="s">
        <v>70</v>
      </c>
      <c r="B35" s="145" t="s">
        <v>71</v>
      </c>
      <c r="C35" s="146"/>
      <c r="D35" s="19" t="s">
        <v>27</v>
      </c>
      <c r="E35" s="20">
        <f t="shared" ref="E35:E40" si="3">G35-F35</f>
        <v>4666873</v>
      </c>
      <c r="F35" s="20"/>
      <c r="G35" s="21">
        <f>H35+I35+J35+K35</f>
        <v>4666873</v>
      </c>
      <c r="H35" s="20">
        <v>4666873</v>
      </c>
      <c r="I35" s="20"/>
      <c r="J35" s="20"/>
      <c r="K35" s="20"/>
    </row>
    <row r="36" spans="1:11" s="13" customFormat="1" ht="45" customHeight="1" x14ac:dyDescent="0.2">
      <c r="A36" s="18" t="s">
        <v>72</v>
      </c>
      <c r="B36" s="145" t="s">
        <v>73</v>
      </c>
      <c r="C36" s="146"/>
      <c r="D36" s="19" t="s">
        <v>27</v>
      </c>
      <c r="E36" s="20">
        <f t="shared" si="3"/>
        <v>211176</v>
      </c>
      <c r="F36" s="20"/>
      <c r="G36" s="21">
        <f t="shared" si="2"/>
        <v>211176</v>
      </c>
      <c r="H36" s="20"/>
      <c r="I36" s="20"/>
      <c r="J36" s="20">
        <v>211176</v>
      </c>
      <c r="K36" s="20"/>
    </row>
    <row r="37" spans="1:11" s="13" customFormat="1" ht="66" customHeight="1" x14ac:dyDescent="0.2">
      <c r="A37" s="18" t="s">
        <v>74</v>
      </c>
      <c r="B37" s="145" t="s">
        <v>75</v>
      </c>
      <c r="C37" s="146"/>
      <c r="D37" s="19" t="s">
        <v>27</v>
      </c>
      <c r="E37" s="20">
        <f t="shared" si="3"/>
        <v>0</v>
      </c>
      <c r="F37" s="20"/>
      <c r="G37" s="21">
        <f t="shared" si="2"/>
        <v>0</v>
      </c>
      <c r="H37" s="20"/>
      <c r="I37" s="20"/>
      <c r="J37" s="20">
        <v>0</v>
      </c>
      <c r="K37" s="20"/>
    </row>
    <row r="38" spans="1:11" s="13" customFormat="1" ht="66" customHeight="1" x14ac:dyDescent="0.2">
      <c r="A38" s="18" t="s">
        <v>166</v>
      </c>
      <c r="B38" s="145" t="s">
        <v>167</v>
      </c>
      <c r="C38" s="146"/>
      <c r="D38" s="19" t="s">
        <v>27</v>
      </c>
      <c r="E38" s="20">
        <f t="shared" si="3"/>
        <v>387424</v>
      </c>
      <c r="F38" s="20"/>
      <c r="G38" s="21">
        <f>H38+I38+J38+K38</f>
        <v>387424</v>
      </c>
      <c r="H38" s="20"/>
      <c r="I38" s="20"/>
      <c r="J38" s="20">
        <v>387424</v>
      </c>
      <c r="K38" s="20"/>
    </row>
    <row r="39" spans="1:11" s="13" customFormat="1" ht="32.25" customHeight="1" x14ac:dyDescent="0.2">
      <c r="A39" s="10" t="s">
        <v>76</v>
      </c>
      <c r="B39" s="151" t="s">
        <v>77</v>
      </c>
      <c r="C39" s="152"/>
      <c r="D39" s="11" t="s">
        <v>27</v>
      </c>
      <c r="E39" s="26">
        <f t="shared" si="3"/>
        <v>96265224</v>
      </c>
      <c r="F39" s="27">
        <f>F40+F66+F73+F75</f>
        <v>0</v>
      </c>
      <c r="G39" s="12">
        <f>H39+I39+J39+K39</f>
        <v>96265224</v>
      </c>
      <c r="H39" s="12">
        <f>H40+H66+H73+H75</f>
        <v>82368</v>
      </c>
      <c r="I39" s="12">
        <f>I40+I66+I73+I75</f>
        <v>14390</v>
      </c>
      <c r="J39" s="12">
        <f>J40+J66+J73+J75</f>
        <v>33329771</v>
      </c>
      <c r="K39" s="12">
        <f>K40+K66+K73+K75</f>
        <v>62838695</v>
      </c>
    </row>
    <row r="40" spans="1:11" s="13" customFormat="1" ht="32.25" customHeight="1" x14ac:dyDescent="0.2">
      <c r="A40" s="15" t="s">
        <v>5</v>
      </c>
      <c r="B40" s="153" t="s">
        <v>78</v>
      </c>
      <c r="C40" s="154"/>
      <c r="D40" s="28" t="s">
        <v>27</v>
      </c>
      <c r="E40" s="25">
        <f t="shared" si="3"/>
        <v>91262591</v>
      </c>
      <c r="F40" s="29">
        <f>F41+F43+F65</f>
        <v>0</v>
      </c>
      <c r="G40" s="17">
        <f>H40+I40+J40+K40</f>
        <v>91262591</v>
      </c>
      <c r="H40" s="17">
        <f>H41+H43+H65</f>
        <v>82368</v>
      </c>
      <c r="I40" s="17">
        <f>I41+I43+I65</f>
        <v>14390</v>
      </c>
      <c r="J40" s="17">
        <f>J41+J43+J65</f>
        <v>28402626</v>
      </c>
      <c r="K40" s="17">
        <f>K41+K43+K65</f>
        <v>62763207</v>
      </c>
    </row>
    <row r="41" spans="1:11" s="13" customFormat="1" ht="59.25" customHeight="1" x14ac:dyDescent="0.2">
      <c r="A41" s="15" t="s">
        <v>79</v>
      </c>
      <c r="B41" s="147" t="s">
        <v>80</v>
      </c>
      <c r="C41" s="148"/>
      <c r="D41" s="31" t="s">
        <v>27</v>
      </c>
      <c r="E41" s="32"/>
      <c r="F41" s="33"/>
      <c r="G41" s="34"/>
      <c r="H41" s="33"/>
      <c r="I41" s="33"/>
      <c r="J41" s="32"/>
      <c r="K41" s="32"/>
    </row>
    <row r="42" spans="1:11" s="35" customFormat="1" ht="39" customHeight="1" x14ac:dyDescent="0.3">
      <c r="A42" s="18" t="s">
        <v>81</v>
      </c>
      <c r="B42" s="145" t="s">
        <v>82</v>
      </c>
      <c r="C42" s="146"/>
      <c r="D42" s="19" t="s">
        <v>27</v>
      </c>
      <c r="E42" s="32"/>
      <c r="F42" s="33"/>
      <c r="G42" s="34"/>
      <c r="H42" s="33"/>
      <c r="I42" s="33"/>
      <c r="J42" s="32"/>
      <c r="K42" s="32"/>
    </row>
    <row r="43" spans="1:11" s="13" customFormat="1" ht="67.5" customHeight="1" x14ac:dyDescent="0.2">
      <c r="A43" s="15" t="s">
        <v>83</v>
      </c>
      <c r="B43" s="147" t="s">
        <v>84</v>
      </c>
      <c r="C43" s="148"/>
      <c r="D43" s="29" t="s">
        <v>27</v>
      </c>
      <c r="E43" s="17">
        <f t="shared" ref="E43:E66" si="4">G43-F43</f>
        <v>91262591</v>
      </c>
      <c r="F43" s="17">
        <f>F44+F57+F63+F64</f>
        <v>0</v>
      </c>
      <c r="G43" s="17">
        <f>H43+I43+J43+K43</f>
        <v>91262591</v>
      </c>
      <c r="H43" s="17">
        <f>H44+H57+H63+H64</f>
        <v>82368</v>
      </c>
      <c r="I43" s="17">
        <f>I44+I57+I63+I64</f>
        <v>14390</v>
      </c>
      <c r="J43" s="17">
        <f>J44+J57+J63+J64</f>
        <v>28402626</v>
      </c>
      <c r="K43" s="17">
        <f>K44+K57+K63+K64</f>
        <v>62763207</v>
      </c>
    </row>
    <row r="44" spans="1:11" s="13" customFormat="1" ht="91.5" customHeight="1" x14ac:dyDescent="0.2">
      <c r="A44" s="15" t="s">
        <v>6</v>
      </c>
      <c r="B44" s="147" t="s">
        <v>85</v>
      </c>
      <c r="C44" s="148"/>
      <c r="D44" s="16" t="s">
        <v>27</v>
      </c>
      <c r="E44" s="25">
        <f>G44-F44</f>
        <v>88518080</v>
      </c>
      <c r="F44" s="29">
        <f>F45+F47+F50+F51+F52</f>
        <v>0</v>
      </c>
      <c r="G44" s="17">
        <f>H44+I44+J44+K44</f>
        <v>88518080</v>
      </c>
      <c r="H44" s="17">
        <f>SUM(H45:H56)</f>
        <v>82368</v>
      </c>
      <c r="I44" s="17">
        <f>SUM(I45:I56)</f>
        <v>14390</v>
      </c>
      <c r="J44" s="17">
        <f>SUM(J45:J56)</f>
        <v>25664045</v>
      </c>
      <c r="K44" s="17">
        <f>SUM(K45:K56)</f>
        <v>62757277</v>
      </c>
    </row>
    <row r="45" spans="1:11" s="13" customFormat="1" ht="52.5" customHeight="1" x14ac:dyDescent="0.2">
      <c r="A45" s="18" t="s">
        <v>86</v>
      </c>
      <c r="B45" s="145" t="s">
        <v>87</v>
      </c>
      <c r="C45" s="146"/>
      <c r="D45" s="19" t="s">
        <v>27</v>
      </c>
      <c r="E45" s="20">
        <f t="shared" si="4"/>
        <v>12339324</v>
      </c>
      <c r="F45" s="20"/>
      <c r="G45" s="21">
        <f t="shared" si="2"/>
        <v>12339324</v>
      </c>
      <c r="H45" s="20">
        <v>82368</v>
      </c>
      <c r="I45" s="20"/>
      <c r="J45" s="20">
        <v>1525324</v>
      </c>
      <c r="K45" s="20">
        <v>10731632</v>
      </c>
    </row>
    <row r="46" spans="1:11" s="13" customFormat="1" ht="52.5" customHeight="1" x14ac:dyDescent="0.2">
      <c r="A46" s="18" t="s">
        <v>88</v>
      </c>
      <c r="B46" s="145" t="s">
        <v>89</v>
      </c>
      <c r="C46" s="146"/>
      <c r="D46" s="19" t="s">
        <v>27</v>
      </c>
      <c r="E46" s="20">
        <f t="shared" si="4"/>
        <v>771271</v>
      </c>
      <c r="F46" s="20"/>
      <c r="G46" s="21">
        <f>H46+I46+J46+K46</f>
        <v>771271</v>
      </c>
      <c r="H46" s="20"/>
      <c r="I46" s="20"/>
      <c r="J46" s="20">
        <v>121905</v>
      </c>
      <c r="K46" s="20">
        <v>649366</v>
      </c>
    </row>
    <row r="47" spans="1:11" s="13" customFormat="1" ht="58.5" customHeight="1" x14ac:dyDescent="0.2">
      <c r="A47" s="18" t="s">
        <v>90</v>
      </c>
      <c r="B47" s="145" t="s">
        <v>91</v>
      </c>
      <c r="C47" s="146"/>
      <c r="D47" s="19" t="s">
        <v>27</v>
      </c>
      <c r="E47" s="20">
        <f t="shared" si="4"/>
        <v>54712444</v>
      </c>
      <c r="F47" s="20"/>
      <c r="G47" s="21">
        <f>H47+I47+J47+K47</f>
        <v>54712444</v>
      </c>
      <c r="H47" s="20"/>
      <c r="I47" s="20">
        <v>14390</v>
      </c>
      <c r="J47" s="20">
        <v>18688961</v>
      </c>
      <c r="K47" s="20">
        <v>36009093</v>
      </c>
    </row>
    <row r="48" spans="1:11" s="13" customFormat="1" ht="58.5" customHeight="1" x14ac:dyDescent="0.2">
      <c r="A48" s="18" t="s">
        <v>92</v>
      </c>
      <c r="B48" s="145" t="s">
        <v>93</v>
      </c>
      <c r="C48" s="146"/>
      <c r="D48" s="19" t="s">
        <v>27</v>
      </c>
      <c r="E48" s="20">
        <f t="shared" si="4"/>
        <v>4907</v>
      </c>
      <c r="F48" s="20"/>
      <c r="G48" s="21">
        <f t="shared" si="2"/>
        <v>4907</v>
      </c>
      <c r="H48" s="20"/>
      <c r="I48" s="20"/>
      <c r="J48" s="20">
        <v>0</v>
      </c>
      <c r="K48" s="20">
        <v>4907</v>
      </c>
    </row>
    <row r="49" spans="1:11" s="13" customFormat="1" ht="57" customHeight="1" x14ac:dyDescent="0.2">
      <c r="A49" s="18" t="s">
        <v>94</v>
      </c>
      <c r="B49" s="145" t="s">
        <v>95</v>
      </c>
      <c r="C49" s="146"/>
      <c r="D49" s="19" t="s">
        <v>27</v>
      </c>
      <c r="E49" s="20">
        <f t="shared" si="4"/>
        <v>1035517</v>
      </c>
      <c r="F49" s="20"/>
      <c r="G49" s="21">
        <f>H49+I49+J49+K49</f>
        <v>1035517</v>
      </c>
      <c r="H49" s="20"/>
      <c r="I49" s="20"/>
      <c r="J49" s="20">
        <v>274932</v>
      </c>
      <c r="K49" s="20">
        <v>760585</v>
      </c>
    </row>
    <row r="50" spans="1:11" s="13" customFormat="1" ht="54.75" customHeight="1" x14ac:dyDescent="0.2">
      <c r="A50" s="18" t="s">
        <v>96</v>
      </c>
      <c r="B50" s="145" t="s">
        <v>97</v>
      </c>
      <c r="C50" s="146"/>
      <c r="D50" s="19" t="s">
        <v>27</v>
      </c>
      <c r="E50" s="20">
        <f t="shared" si="4"/>
        <v>8866281</v>
      </c>
      <c r="F50" s="20"/>
      <c r="G50" s="21">
        <f>H50+I50+J50+K50</f>
        <v>8866281</v>
      </c>
      <c r="H50" s="20"/>
      <c r="I50" s="20"/>
      <c r="J50" s="20">
        <v>428813</v>
      </c>
      <c r="K50" s="20">
        <v>8437468</v>
      </c>
    </row>
    <row r="51" spans="1:11" s="13" customFormat="1" ht="54.75" customHeight="1" x14ac:dyDescent="0.2">
      <c r="A51" s="18" t="s">
        <v>98</v>
      </c>
      <c r="B51" s="145" t="s">
        <v>186</v>
      </c>
      <c r="C51" s="146"/>
      <c r="D51" s="19" t="s">
        <v>27</v>
      </c>
      <c r="E51" s="20">
        <f t="shared" si="4"/>
        <v>1780</v>
      </c>
      <c r="F51" s="20"/>
      <c r="G51" s="21">
        <f t="shared" si="2"/>
        <v>1780</v>
      </c>
      <c r="H51" s="20"/>
      <c r="I51" s="20"/>
      <c r="J51" s="20">
        <v>1102</v>
      </c>
      <c r="K51" s="20">
        <v>678</v>
      </c>
    </row>
    <row r="52" spans="1:11" s="13" customFormat="1" ht="60.75" customHeight="1" x14ac:dyDescent="0.2">
      <c r="A52" s="18" t="s">
        <v>100</v>
      </c>
      <c r="B52" s="145" t="s">
        <v>101</v>
      </c>
      <c r="C52" s="146"/>
      <c r="D52" s="19" t="s">
        <v>27</v>
      </c>
      <c r="E52" s="20">
        <f t="shared" si="4"/>
        <v>268</v>
      </c>
      <c r="F52" s="20"/>
      <c r="G52" s="21">
        <f>H52+I52+J52+K52</f>
        <v>268</v>
      </c>
      <c r="H52" s="20"/>
      <c r="I52" s="20"/>
      <c r="J52" s="20">
        <v>0</v>
      </c>
      <c r="K52" s="20">
        <v>268</v>
      </c>
    </row>
    <row r="53" spans="1:11" s="13" customFormat="1" ht="54.75" customHeight="1" x14ac:dyDescent="0.2">
      <c r="A53" s="18" t="s">
        <v>102</v>
      </c>
      <c r="B53" s="145" t="s">
        <v>103</v>
      </c>
      <c r="C53" s="146"/>
      <c r="D53" s="19" t="s">
        <v>27</v>
      </c>
      <c r="E53" s="20">
        <f t="shared" si="4"/>
        <v>10749335</v>
      </c>
      <c r="F53" s="20"/>
      <c r="G53" s="21">
        <f>H53+I53+J53+K53</f>
        <v>10749335</v>
      </c>
      <c r="H53" s="20"/>
      <c r="I53" s="20"/>
      <c r="J53" s="20">
        <v>4599850</v>
      </c>
      <c r="K53" s="20">
        <v>6149485</v>
      </c>
    </row>
    <row r="54" spans="1:11" s="13" customFormat="1" ht="65.25" customHeight="1" x14ac:dyDescent="0.2">
      <c r="A54" s="18" t="s">
        <v>104</v>
      </c>
      <c r="B54" s="145" t="s">
        <v>105</v>
      </c>
      <c r="C54" s="146"/>
      <c r="D54" s="19" t="s">
        <v>27</v>
      </c>
      <c r="E54" s="20">
        <f t="shared" si="4"/>
        <v>30343</v>
      </c>
      <c r="F54" s="20"/>
      <c r="G54" s="21">
        <f>H54+I54+J54+K54</f>
        <v>30343</v>
      </c>
      <c r="H54" s="20"/>
      <c r="I54" s="20"/>
      <c r="J54" s="20">
        <v>21806</v>
      </c>
      <c r="K54" s="20">
        <v>8537</v>
      </c>
    </row>
    <row r="55" spans="1:11" s="13" customFormat="1" ht="65.25" customHeight="1" x14ac:dyDescent="0.2">
      <c r="A55" s="18" t="s">
        <v>106</v>
      </c>
      <c r="B55" s="145" t="s">
        <v>107</v>
      </c>
      <c r="C55" s="146"/>
      <c r="D55" s="19" t="s">
        <v>27</v>
      </c>
      <c r="E55" s="20">
        <f t="shared" si="4"/>
        <v>6610</v>
      </c>
      <c r="F55" s="20"/>
      <c r="G55" s="21">
        <f>H55+I55+J55+K55</f>
        <v>6610</v>
      </c>
      <c r="H55" s="20"/>
      <c r="I55" s="20"/>
      <c r="J55" s="20">
        <v>1352</v>
      </c>
      <c r="K55" s="20">
        <v>5258</v>
      </c>
    </row>
    <row r="56" spans="1:11" s="13" customFormat="1" ht="42.75" customHeight="1" x14ac:dyDescent="0.2">
      <c r="A56" s="18" t="s">
        <v>108</v>
      </c>
      <c r="B56" s="145" t="s">
        <v>109</v>
      </c>
      <c r="C56" s="146"/>
      <c r="D56" s="19" t="s">
        <v>27</v>
      </c>
      <c r="E56" s="20">
        <f t="shared" si="4"/>
        <v>0</v>
      </c>
      <c r="F56" s="20"/>
      <c r="G56" s="21">
        <f>H56+I56+J56+K56</f>
        <v>0</v>
      </c>
      <c r="H56" s="20"/>
      <c r="I56" s="20"/>
      <c r="J56" s="20"/>
      <c r="K56" s="20"/>
    </row>
    <row r="57" spans="1:11" s="13" customFormat="1" ht="57.75" customHeight="1" x14ac:dyDescent="0.2">
      <c r="A57" s="15" t="s">
        <v>7</v>
      </c>
      <c r="B57" s="147" t="s">
        <v>110</v>
      </c>
      <c r="C57" s="148"/>
      <c r="D57" s="16" t="s">
        <v>27</v>
      </c>
      <c r="E57" s="25">
        <f t="shared" si="4"/>
        <v>5643</v>
      </c>
      <c r="F57" s="29">
        <f>F58+F59+F60+F61</f>
        <v>0</v>
      </c>
      <c r="G57" s="17">
        <f t="shared" si="2"/>
        <v>5643</v>
      </c>
      <c r="H57" s="17">
        <f>H58+H59+H60+H61</f>
        <v>0</v>
      </c>
      <c r="I57" s="17">
        <f>I58+I59+I60+I61</f>
        <v>0</v>
      </c>
      <c r="J57" s="17">
        <f>J58+J59+J60+J61</f>
        <v>5643</v>
      </c>
      <c r="K57" s="17">
        <f>K58+K59+K60+K61</f>
        <v>0</v>
      </c>
    </row>
    <row r="58" spans="1:11" s="13" customFormat="1" ht="55.5" customHeight="1" x14ac:dyDescent="0.2">
      <c r="A58" s="18" t="s">
        <v>111</v>
      </c>
      <c r="B58" s="145" t="s">
        <v>112</v>
      </c>
      <c r="C58" s="146"/>
      <c r="D58" s="19" t="s">
        <v>27</v>
      </c>
      <c r="E58" s="32">
        <f t="shared" si="4"/>
        <v>0</v>
      </c>
      <c r="F58" s="33"/>
      <c r="G58" s="21">
        <f t="shared" si="2"/>
        <v>0</v>
      </c>
      <c r="H58" s="20"/>
      <c r="I58" s="20"/>
      <c r="J58" s="20">
        <v>0</v>
      </c>
      <c r="K58" s="20"/>
    </row>
    <row r="59" spans="1:11" s="13" customFormat="1" ht="46.5" customHeight="1" x14ac:dyDescent="0.2">
      <c r="A59" s="18" t="s">
        <v>113</v>
      </c>
      <c r="B59" s="145" t="s">
        <v>114</v>
      </c>
      <c r="C59" s="146"/>
      <c r="D59" s="19" t="s">
        <v>27</v>
      </c>
      <c r="E59" s="20">
        <f t="shared" si="4"/>
        <v>5643</v>
      </c>
      <c r="F59" s="33"/>
      <c r="G59" s="21">
        <f>H59+I59+J59+K59</f>
        <v>5643</v>
      </c>
      <c r="H59" s="20"/>
      <c r="I59" s="20"/>
      <c r="J59" s="20">
        <v>5643</v>
      </c>
      <c r="K59" s="20"/>
    </row>
    <row r="60" spans="1:11" s="13" customFormat="1" ht="46.5" customHeight="1" x14ac:dyDescent="0.2">
      <c r="A60" s="18" t="s">
        <v>115</v>
      </c>
      <c r="B60" s="145" t="s">
        <v>116</v>
      </c>
      <c r="C60" s="146"/>
      <c r="D60" s="19" t="s">
        <v>27</v>
      </c>
      <c r="E60" s="32">
        <f t="shared" si="4"/>
        <v>0</v>
      </c>
      <c r="F60" s="33"/>
      <c r="G60" s="41">
        <f t="shared" si="2"/>
        <v>0</v>
      </c>
      <c r="H60" s="20"/>
      <c r="I60" s="20"/>
      <c r="J60" s="20"/>
      <c r="K60" s="20"/>
    </row>
    <row r="61" spans="1:11" s="13" customFormat="1" ht="40.5" customHeight="1" x14ac:dyDescent="0.2">
      <c r="A61" s="18" t="s">
        <v>117</v>
      </c>
      <c r="B61" s="145" t="s">
        <v>118</v>
      </c>
      <c r="C61" s="146"/>
      <c r="D61" s="19" t="s">
        <v>27</v>
      </c>
      <c r="E61" s="32">
        <f t="shared" si="4"/>
        <v>0</v>
      </c>
      <c r="F61" s="33"/>
      <c r="G61" s="41">
        <f t="shared" si="2"/>
        <v>0</v>
      </c>
      <c r="H61" s="20"/>
      <c r="I61" s="20"/>
      <c r="J61" s="20"/>
      <c r="K61" s="20"/>
    </row>
    <row r="62" spans="1:11" s="13" customFormat="1" ht="34.5" customHeight="1" x14ac:dyDescent="0.2">
      <c r="A62" s="18" t="s">
        <v>119</v>
      </c>
      <c r="B62" s="145" t="s">
        <v>109</v>
      </c>
      <c r="C62" s="146"/>
      <c r="D62" s="19" t="s">
        <v>27</v>
      </c>
      <c r="E62" s="32">
        <f t="shared" si="4"/>
        <v>0</v>
      </c>
      <c r="F62" s="33"/>
      <c r="G62" s="41">
        <f t="shared" si="2"/>
        <v>0</v>
      </c>
      <c r="H62" s="20"/>
      <c r="I62" s="20"/>
      <c r="J62" s="20"/>
      <c r="K62" s="20"/>
    </row>
    <row r="63" spans="1:11" s="13" customFormat="1" ht="36" customHeight="1" x14ac:dyDescent="0.2">
      <c r="A63" s="15" t="s">
        <v>8</v>
      </c>
      <c r="B63" s="147" t="s">
        <v>120</v>
      </c>
      <c r="C63" s="148"/>
      <c r="D63" s="16" t="s">
        <v>27</v>
      </c>
      <c r="E63" s="42">
        <f t="shared" si="4"/>
        <v>0</v>
      </c>
      <c r="F63" s="43"/>
      <c r="G63" s="44">
        <f t="shared" si="2"/>
        <v>0</v>
      </c>
      <c r="H63" s="45"/>
      <c r="I63" s="45"/>
      <c r="J63" s="20"/>
      <c r="K63" s="20"/>
    </row>
    <row r="64" spans="1:11" s="13" customFormat="1" ht="31.5" customHeight="1" x14ac:dyDescent="0.2">
      <c r="A64" s="15" t="s">
        <v>9</v>
      </c>
      <c r="B64" s="147" t="s">
        <v>121</v>
      </c>
      <c r="C64" s="148"/>
      <c r="D64" s="16" t="s">
        <v>27</v>
      </c>
      <c r="E64" s="45">
        <f t="shared" si="4"/>
        <v>2738868</v>
      </c>
      <c r="F64" s="45"/>
      <c r="G64" s="46">
        <f t="shared" si="2"/>
        <v>2738868</v>
      </c>
      <c r="H64" s="45"/>
      <c r="I64" s="45"/>
      <c r="J64" s="20">
        <v>2732938</v>
      </c>
      <c r="K64" s="20">
        <v>5930</v>
      </c>
    </row>
    <row r="65" spans="1:11" s="47" customFormat="1" ht="24.95" customHeight="1" x14ac:dyDescent="0.2">
      <c r="A65" s="15" t="s">
        <v>10</v>
      </c>
      <c r="B65" s="147" t="s">
        <v>122</v>
      </c>
      <c r="C65" s="148"/>
      <c r="D65" s="29" t="s">
        <v>27</v>
      </c>
      <c r="E65" s="42">
        <f t="shared" si="4"/>
        <v>0</v>
      </c>
      <c r="F65" s="43"/>
      <c r="G65" s="44">
        <f t="shared" si="2"/>
        <v>0</v>
      </c>
      <c r="H65" s="45"/>
      <c r="I65" s="45"/>
      <c r="J65" s="45"/>
      <c r="K65" s="42">
        <v>0</v>
      </c>
    </row>
    <row r="66" spans="1:11" s="47" customFormat="1" ht="32.25" customHeight="1" x14ac:dyDescent="0.2">
      <c r="A66" s="15" t="s">
        <v>123</v>
      </c>
      <c r="B66" s="147" t="s">
        <v>124</v>
      </c>
      <c r="C66" s="148"/>
      <c r="D66" s="16" t="s">
        <v>27</v>
      </c>
      <c r="E66" s="25">
        <f t="shared" si="4"/>
        <v>3897150</v>
      </c>
      <c r="F66" s="29">
        <f>F67+F68+F69+F70+F71</f>
        <v>0</v>
      </c>
      <c r="G66" s="17">
        <f>H66+I66+J66+K66</f>
        <v>3897150</v>
      </c>
      <c r="H66" s="17">
        <f>H67+H68+H69+H70+H71</f>
        <v>0</v>
      </c>
      <c r="I66" s="17">
        <f>I67+I68+I69+I70+I71</f>
        <v>0</v>
      </c>
      <c r="J66" s="17">
        <f>SUM(J67:J72)</f>
        <v>3897150</v>
      </c>
      <c r="K66" s="17">
        <f>K67+K68+K69+K70+K71</f>
        <v>0</v>
      </c>
    </row>
    <row r="67" spans="1:11" s="47" customFormat="1" ht="36.75" customHeight="1" x14ac:dyDescent="0.2">
      <c r="A67" s="18" t="s">
        <v>125</v>
      </c>
      <c r="B67" s="145" t="s">
        <v>126</v>
      </c>
      <c r="C67" s="146"/>
      <c r="D67" s="19" t="s">
        <v>27</v>
      </c>
      <c r="E67" s="20">
        <f>G67-F67</f>
        <v>411840</v>
      </c>
      <c r="F67" s="20"/>
      <c r="G67" s="21">
        <f>H67+I67+J67+K67</f>
        <v>411840</v>
      </c>
      <c r="H67" s="20"/>
      <c r="I67" s="50"/>
      <c r="J67" s="20">
        <v>411840</v>
      </c>
      <c r="K67" s="20"/>
    </row>
    <row r="68" spans="1:11" s="47" customFormat="1" ht="32.25" customHeight="1" x14ac:dyDescent="0.2">
      <c r="A68" s="18" t="s">
        <v>127</v>
      </c>
      <c r="B68" s="145" t="s">
        <v>128</v>
      </c>
      <c r="C68" s="146"/>
      <c r="D68" s="19" t="s">
        <v>27</v>
      </c>
      <c r="E68" s="20">
        <f t="shared" ref="E68:E80" si="5">G68-F68</f>
        <v>1081585</v>
      </c>
      <c r="F68" s="20"/>
      <c r="G68" s="21">
        <f>H68+I68+J68+K68</f>
        <v>1081585</v>
      </c>
      <c r="H68" s="20"/>
      <c r="I68" s="50"/>
      <c r="J68" s="20">
        <v>1081585</v>
      </c>
      <c r="K68" s="20"/>
    </row>
    <row r="69" spans="1:11" s="13" customFormat="1" ht="32.25" customHeight="1" x14ac:dyDescent="0.2">
      <c r="A69" s="18" t="s">
        <v>129</v>
      </c>
      <c r="B69" s="145" t="s">
        <v>130</v>
      </c>
      <c r="C69" s="146"/>
      <c r="D69" s="19" t="s">
        <v>27</v>
      </c>
      <c r="E69" s="20">
        <f t="shared" si="5"/>
        <v>478728</v>
      </c>
      <c r="F69" s="20"/>
      <c r="G69" s="21">
        <f t="shared" si="2"/>
        <v>478728</v>
      </c>
      <c r="H69" s="20"/>
      <c r="I69" s="50"/>
      <c r="J69" s="20">
        <v>478728</v>
      </c>
      <c r="K69" s="20"/>
    </row>
    <row r="70" spans="1:11" s="13" customFormat="1" ht="37.5" customHeight="1" x14ac:dyDescent="0.2">
      <c r="A70" s="18" t="s">
        <v>131</v>
      </c>
      <c r="B70" s="145" t="s">
        <v>132</v>
      </c>
      <c r="C70" s="146"/>
      <c r="D70" s="19" t="s">
        <v>27</v>
      </c>
      <c r="E70" s="20">
        <f t="shared" si="5"/>
        <v>289834</v>
      </c>
      <c r="F70" s="20"/>
      <c r="G70" s="21">
        <f t="shared" si="2"/>
        <v>289834</v>
      </c>
      <c r="H70" s="20"/>
      <c r="I70" s="50"/>
      <c r="J70" s="20">
        <v>289834</v>
      </c>
      <c r="K70" s="20"/>
    </row>
    <row r="71" spans="1:11" s="13" customFormat="1" ht="39" customHeight="1" x14ac:dyDescent="0.2">
      <c r="A71" s="18" t="s">
        <v>133</v>
      </c>
      <c r="B71" s="145" t="s">
        <v>192</v>
      </c>
      <c r="C71" s="146"/>
      <c r="D71" s="19" t="s">
        <v>27</v>
      </c>
      <c r="E71" s="20">
        <f t="shared" si="5"/>
        <v>1458203</v>
      </c>
      <c r="F71" s="20"/>
      <c r="G71" s="21">
        <f>H71+I71+J71+K71</f>
        <v>1458203</v>
      </c>
      <c r="H71" s="20"/>
      <c r="I71" s="50"/>
      <c r="J71" s="20">
        <v>1458203</v>
      </c>
      <c r="K71" s="20"/>
    </row>
    <row r="72" spans="1:11" s="13" customFormat="1" ht="39" customHeight="1" x14ac:dyDescent="0.2">
      <c r="A72" s="18" t="s">
        <v>168</v>
      </c>
      <c r="B72" s="145" t="s">
        <v>169</v>
      </c>
      <c r="C72" s="146"/>
      <c r="D72" s="19" t="s">
        <v>27</v>
      </c>
      <c r="E72" s="20">
        <f>G72-F72</f>
        <v>176960</v>
      </c>
      <c r="F72" s="20"/>
      <c r="G72" s="21">
        <f>H72+I72+J72+K72</f>
        <v>176960</v>
      </c>
      <c r="H72" s="20"/>
      <c r="I72" s="50"/>
      <c r="J72" s="20">
        <v>176960</v>
      </c>
      <c r="K72" s="20"/>
    </row>
    <row r="73" spans="1:11" s="13" customFormat="1" ht="61.5" customHeight="1" x14ac:dyDescent="0.2">
      <c r="A73" s="15" t="s">
        <v>135</v>
      </c>
      <c r="B73" s="147" t="s">
        <v>136</v>
      </c>
      <c r="C73" s="148"/>
      <c r="D73" s="16" t="s">
        <v>27</v>
      </c>
      <c r="E73" s="42">
        <f t="shared" si="5"/>
        <v>514140</v>
      </c>
      <c r="F73" s="43"/>
      <c r="G73" s="44">
        <f t="shared" si="2"/>
        <v>514140</v>
      </c>
      <c r="H73" s="45"/>
      <c r="I73" s="52"/>
      <c r="J73" s="20">
        <f>J74</f>
        <v>514140</v>
      </c>
      <c r="K73" s="20"/>
    </row>
    <row r="74" spans="1:11" s="13" customFormat="1" ht="36.75" customHeight="1" x14ac:dyDescent="0.4">
      <c r="A74" s="15" t="s">
        <v>183</v>
      </c>
      <c r="B74" s="109" t="s">
        <v>184</v>
      </c>
      <c r="C74" s="119"/>
      <c r="D74" s="16" t="s">
        <v>27</v>
      </c>
      <c r="E74" s="42">
        <f t="shared" si="5"/>
        <v>514140</v>
      </c>
      <c r="F74" s="43"/>
      <c r="G74" s="44">
        <f t="shared" si="2"/>
        <v>514140</v>
      </c>
      <c r="H74" s="45"/>
      <c r="I74" s="52"/>
      <c r="J74" s="20">
        <v>514140</v>
      </c>
      <c r="K74" s="20"/>
    </row>
    <row r="75" spans="1:11" s="13" customFormat="1" ht="60" customHeight="1" x14ac:dyDescent="0.4">
      <c r="A75" s="16" t="s">
        <v>137</v>
      </c>
      <c r="B75" s="149" t="s">
        <v>138</v>
      </c>
      <c r="C75" s="150"/>
      <c r="D75" s="16" t="s">
        <v>27</v>
      </c>
      <c r="E75" s="45">
        <f>G75-F75</f>
        <v>591343</v>
      </c>
      <c r="F75" s="53"/>
      <c r="G75" s="46">
        <f>H75+I75+J75+K75</f>
        <v>591343</v>
      </c>
      <c r="H75" s="45"/>
      <c r="I75" s="53"/>
      <c r="J75" s="20">
        <f>SUM(J76:J80)</f>
        <v>515855</v>
      </c>
      <c r="K75" s="20">
        <f>SUM(K76:K80)</f>
        <v>75488</v>
      </c>
    </row>
    <row r="76" spans="1:11" s="13" customFormat="1" ht="34.5" customHeight="1" x14ac:dyDescent="0.4">
      <c r="A76" s="15" t="s">
        <v>139</v>
      </c>
      <c r="B76" s="54" t="s">
        <v>140</v>
      </c>
      <c r="C76" s="120"/>
      <c r="D76" s="16" t="s">
        <v>27</v>
      </c>
      <c r="E76" s="45">
        <f>G76-F76</f>
        <v>113683</v>
      </c>
      <c r="F76" s="53"/>
      <c r="G76" s="46">
        <f t="shared" ref="G76:G80" si="6">H76+I76+J76+K76</f>
        <v>113683</v>
      </c>
      <c r="H76" s="45"/>
      <c r="I76" s="52"/>
      <c r="J76" s="20">
        <v>113683</v>
      </c>
      <c r="K76" s="20"/>
    </row>
    <row r="77" spans="1:11" s="13" customFormat="1" ht="32.25" customHeight="1" x14ac:dyDescent="0.4">
      <c r="A77" s="15" t="s">
        <v>141</v>
      </c>
      <c r="B77" s="109" t="s">
        <v>142</v>
      </c>
      <c r="C77" s="120"/>
      <c r="D77" s="16" t="s">
        <v>27</v>
      </c>
      <c r="E77" s="45">
        <f>G77-F77</f>
        <v>113510</v>
      </c>
      <c r="F77" s="53"/>
      <c r="G77" s="46">
        <f t="shared" si="6"/>
        <v>113510</v>
      </c>
      <c r="H77" s="45"/>
      <c r="I77" s="53"/>
      <c r="J77" s="20">
        <f>24809+30942</f>
        <v>55751</v>
      </c>
      <c r="K77" s="20">
        <f>7560+50199</f>
        <v>57759</v>
      </c>
    </row>
    <row r="78" spans="1:11" s="13" customFormat="1" ht="35.25" customHeight="1" x14ac:dyDescent="0.4">
      <c r="A78" s="15" t="s">
        <v>143</v>
      </c>
      <c r="B78" s="109" t="s">
        <v>188</v>
      </c>
      <c r="C78" s="120"/>
      <c r="D78" s="16" t="s">
        <v>27</v>
      </c>
      <c r="E78" s="45">
        <f>G78-F78</f>
        <v>6393</v>
      </c>
      <c r="F78" s="53"/>
      <c r="G78" s="46">
        <f t="shared" si="6"/>
        <v>6393</v>
      </c>
      <c r="H78" s="45"/>
      <c r="I78" s="53"/>
      <c r="J78" s="20">
        <v>6393</v>
      </c>
      <c r="K78" s="20"/>
    </row>
    <row r="79" spans="1:11" s="13" customFormat="1" ht="35.25" customHeight="1" x14ac:dyDescent="0.4">
      <c r="A79" s="15" t="s">
        <v>189</v>
      </c>
      <c r="B79" s="54" t="s">
        <v>194</v>
      </c>
      <c r="C79" s="120"/>
      <c r="D79" s="16"/>
      <c r="E79" s="45">
        <f>G79-F79</f>
        <v>340028</v>
      </c>
      <c r="F79" s="53"/>
      <c r="G79" s="46">
        <f t="shared" si="6"/>
        <v>340028</v>
      </c>
      <c r="H79" s="45"/>
      <c r="I79" s="53"/>
      <c r="J79" s="20">
        <v>340028</v>
      </c>
      <c r="K79" s="20"/>
    </row>
    <row r="80" spans="1:11" s="13" customFormat="1" ht="34.5" customHeight="1" x14ac:dyDescent="0.4">
      <c r="A80" s="15" t="s">
        <v>195</v>
      </c>
      <c r="B80" s="54" t="s">
        <v>144</v>
      </c>
      <c r="C80" s="120"/>
      <c r="D80" s="16" t="s">
        <v>27</v>
      </c>
      <c r="E80" s="45">
        <f t="shared" si="5"/>
        <v>17729</v>
      </c>
      <c r="F80" s="53"/>
      <c r="G80" s="46">
        <f t="shared" si="6"/>
        <v>17729</v>
      </c>
      <c r="H80" s="45"/>
      <c r="I80" s="52"/>
      <c r="J80" s="20"/>
      <c r="K80" s="50">
        <v>17729</v>
      </c>
    </row>
    <row r="81" spans="1:190" s="47" customFormat="1" ht="48" customHeight="1" x14ac:dyDescent="0.2">
      <c r="A81" s="10" t="s">
        <v>11</v>
      </c>
      <c r="B81" s="143" t="s">
        <v>145</v>
      </c>
      <c r="C81" s="59" t="s">
        <v>146</v>
      </c>
      <c r="D81" s="11" t="s">
        <v>27</v>
      </c>
      <c r="E81" s="26">
        <f>E13-E39</f>
        <v>9185591</v>
      </c>
      <c r="F81" s="26">
        <f>F13-F39</f>
        <v>0</v>
      </c>
      <c r="G81" s="26">
        <f>G13-G39</f>
        <v>9185591</v>
      </c>
      <c r="H81" s="60"/>
      <c r="I81" s="60"/>
      <c r="J81" s="61"/>
      <c r="K81" s="62"/>
    </row>
    <row r="82" spans="1:190" s="64" customFormat="1" ht="45.75" customHeight="1" x14ac:dyDescent="0.2">
      <c r="A82" s="10" t="s">
        <v>147</v>
      </c>
      <c r="B82" s="144"/>
      <c r="C82" s="59" t="s">
        <v>148</v>
      </c>
      <c r="D82" s="11" t="s">
        <v>12</v>
      </c>
      <c r="E82" s="63">
        <f>E81/E13*100</f>
        <v>8.7107823680642014</v>
      </c>
      <c r="F82" s="63"/>
      <c r="G82" s="63">
        <f>G81/G13*100</f>
        <v>8.7107823680642014</v>
      </c>
      <c r="H82" s="10"/>
      <c r="I82" s="10"/>
      <c r="J82" s="10"/>
      <c r="K82" s="10"/>
      <c r="L82" s="122"/>
      <c r="M82" s="141"/>
      <c r="N82" s="142"/>
      <c r="O82" s="141"/>
      <c r="P82" s="142"/>
      <c r="Q82" s="141"/>
      <c r="R82" s="142"/>
      <c r="S82" s="141"/>
      <c r="T82" s="142"/>
      <c r="U82" s="141"/>
      <c r="V82" s="142"/>
      <c r="W82" s="141"/>
      <c r="X82" s="142"/>
      <c r="Y82" s="141"/>
      <c r="Z82" s="142"/>
      <c r="AA82" s="141"/>
      <c r="AB82" s="142"/>
      <c r="AC82" s="141"/>
      <c r="AD82" s="142"/>
      <c r="AE82" s="141"/>
      <c r="AF82" s="142"/>
      <c r="AG82" s="141"/>
      <c r="AH82" s="142"/>
      <c r="AI82" s="141"/>
      <c r="AJ82" s="142"/>
      <c r="AK82" s="141"/>
      <c r="AL82" s="142"/>
      <c r="AM82" s="141"/>
      <c r="AN82" s="142"/>
      <c r="AO82" s="141"/>
      <c r="AP82" s="142"/>
      <c r="AQ82" s="141"/>
      <c r="AR82" s="142"/>
      <c r="AS82" s="141"/>
      <c r="AT82" s="142"/>
      <c r="AU82" s="141"/>
      <c r="AV82" s="142"/>
      <c r="AW82" s="141"/>
      <c r="AX82" s="142"/>
      <c r="AY82" s="141"/>
      <c r="AZ82" s="142"/>
      <c r="BA82" s="141"/>
      <c r="BB82" s="142"/>
      <c r="BC82" s="141"/>
      <c r="BD82" s="142"/>
      <c r="BE82" s="141"/>
      <c r="BF82" s="142"/>
      <c r="BG82" s="141"/>
      <c r="BH82" s="142"/>
      <c r="BI82" s="141"/>
      <c r="BJ82" s="142"/>
      <c r="BK82" s="141"/>
      <c r="BL82" s="142"/>
      <c r="BM82" s="141"/>
      <c r="BN82" s="142"/>
      <c r="BO82" s="141"/>
      <c r="BP82" s="142"/>
      <c r="BQ82" s="141"/>
      <c r="BR82" s="142"/>
      <c r="BS82" s="141"/>
      <c r="BT82" s="142"/>
      <c r="BU82" s="141"/>
      <c r="BV82" s="142"/>
      <c r="BW82" s="141"/>
      <c r="BX82" s="142"/>
      <c r="BY82" s="141"/>
      <c r="BZ82" s="142"/>
      <c r="CA82" s="141"/>
      <c r="CB82" s="142"/>
      <c r="CC82" s="141"/>
      <c r="CD82" s="142"/>
      <c r="CE82" s="141"/>
      <c r="CF82" s="142"/>
      <c r="CG82" s="141"/>
      <c r="CH82" s="142"/>
      <c r="CI82" s="141"/>
      <c r="CJ82" s="142"/>
      <c r="CK82" s="141"/>
      <c r="CL82" s="142"/>
      <c r="CM82" s="141"/>
      <c r="CN82" s="142"/>
      <c r="CO82" s="141"/>
      <c r="CP82" s="142"/>
      <c r="CQ82" s="141"/>
      <c r="CR82" s="142"/>
      <c r="CS82" s="141"/>
      <c r="CT82" s="142"/>
      <c r="CU82" s="141"/>
      <c r="CV82" s="142"/>
      <c r="CW82" s="141"/>
      <c r="CX82" s="142"/>
      <c r="CY82" s="141"/>
      <c r="CZ82" s="142"/>
      <c r="DA82" s="141"/>
      <c r="DB82" s="142"/>
      <c r="DC82" s="141"/>
      <c r="DD82" s="142"/>
      <c r="DE82" s="141"/>
      <c r="DF82" s="142"/>
      <c r="DG82" s="141"/>
      <c r="DH82" s="142"/>
      <c r="DI82" s="141"/>
      <c r="DJ82" s="142"/>
      <c r="DK82" s="141"/>
      <c r="DL82" s="142"/>
      <c r="DM82" s="141"/>
      <c r="DN82" s="142"/>
      <c r="DO82" s="141"/>
      <c r="DP82" s="142"/>
      <c r="DQ82" s="141"/>
      <c r="DR82" s="142"/>
      <c r="DS82" s="141"/>
      <c r="DT82" s="142"/>
      <c r="DU82" s="141"/>
      <c r="DV82" s="142"/>
      <c r="DW82" s="141"/>
      <c r="DX82" s="142"/>
      <c r="DY82" s="141"/>
      <c r="DZ82" s="142"/>
      <c r="EA82" s="141"/>
      <c r="EB82" s="142"/>
      <c r="EC82" s="141"/>
      <c r="ED82" s="142"/>
      <c r="EE82" s="141"/>
      <c r="EF82" s="142"/>
      <c r="EG82" s="141"/>
      <c r="EH82" s="142"/>
      <c r="EI82" s="141"/>
      <c r="EJ82" s="142"/>
      <c r="EK82" s="141"/>
      <c r="EL82" s="142"/>
      <c r="EM82" s="141"/>
      <c r="EN82" s="142"/>
      <c r="EO82" s="141"/>
      <c r="EP82" s="142"/>
      <c r="EQ82" s="141"/>
      <c r="ER82" s="142"/>
      <c r="ES82" s="141"/>
      <c r="ET82" s="142"/>
      <c r="EU82" s="141"/>
      <c r="EV82" s="142"/>
      <c r="EW82" s="141"/>
      <c r="EX82" s="142"/>
      <c r="EY82" s="141"/>
      <c r="EZ82" s="142"/>
      <c r="FA82" s="141"/>
      <c r="FB82" s="142"/>
      <c r="FC82" s="141"/>
      <c r="FD82" s="142"/>
      <c r="FE82" s="141"/>
      <c r="FF82" s="142"/>
      <c r="FG82" s="141"/>
      <c r="FH82" s="142"/>
      <c r="FI82" s="141"/>
      <c r="FJ82" s="142"/>
      <c r="FK82" s="141"/>
      <c r="FL82" s="142"/>
      <c r="FM82" s="141"/>
      <c r="FN82" s="142"/>
      <c r="FO82" s="141"/>
      <c r="FP82" s="142"/>
      <c r="FQ82" s="141"/>
      <c r="FR82" s="142"/>
      <c r="FS82" s="141"/>
      <c r="FT82" s="142"/>
      <c r="FU82" s="141"/>
      <c r="FV82" s="142"/>
      <c r="FW82" s="141"/>
      <c r="FX82" s="142"/>
      <c r="FY82" s="141"/>
      <c r="FZ82" s="142"/>
      <c r="GA82" s="141"/>
      <c r="GB82" s="142"/>
      <c r="GC82" s="141"/>
      <c r="GD82" s="142"/>
      <c r="GE82" s="141"/>
      <c r="GF82" s="142"/>
      <c r="GG82" s="141"/>
      <c r="GH82" s="142"/>
    </row>
    <row r="83" spans="1:190" s="13" customFormat="1" ht="56.25" customHeight="1" x14ac:dyDescent="0.2">
      <c r="A83" s="15" t="s">
        <v>176</v>
      </c>
      <c r="B83" s="138" t="s">
        <v>151</v>
      </c>
      <c r="C83" s="139"/>
      <c r="D83" s="16" t="s">
        <v>27</v>
      </c>
      <c r="E83" s="52">
        <f>E39-E75-E48-E59-E73</f>
        <v>95149191</v>
      </c>
      <c r="F83" s="52"/>
      <c r="G83" s="52">
        <f>G39-G75-G48-G59-G73</f>
        <v>95149191</v>
      </c>
      <c r="H83" s="65"/>
      <c r="I83" s="65"/>
      <c r="J83" s="52"/>
      <c r="K83" s="52"/>
    </row>
    <row r="84" spans="1:190" s="47" customFormat="1" ht="44.25" customHeight="1" x14ac:dyDescent="0.2">
      <c r="A84" s="66"/>
      <c r="B84" s="67"/>
      <c r="C84" s="67"/>
      <c r="D84" s="68"/>
      <c r="E84" s="69"/>
      <c r="F84" s="70"/>
      <c r="G84" s="71"/>
      <c r="H84" s="70"/>
      <c r="I84" s="70"/>
      <c r="J84" s="71"/>
      <c r="K84" s="71"/>
    </row>
    <row r="85" spans="1:190" s="47" customFormat="1" ht="44.25" customHeight="1" x14ac:dyDescent="0.2">
      <c r="A85" s="66"/>
      <c r="B85" s="67"/>
      <c r="C85" s="67"/>
      <c r="D85" s="68"/>
      <c r="E85" s="69"/>
      <c r="F85" s="70"/>
      <c r="G85" s="71"/>
      <c r="H85" s="70"/>
      <c r="I85" s="70"/>
      <c r="J85" s="71"/>
      <c r="K85" s="71"/>
    </row>
    <row r="86" spans="1:190" s="4" customFormat="1" ht="30" x14ac:dyDescent="0.4">
      <c r="A86" s="72" t="s">
        <v>153</v>
      </c>
      <c r="B86" s="72"/>
      <c r="C86" s="72"/>
      <c r="D86" s="72" t="s">
        <v>154</v>
      </c>
      <c r="E86" s="72"/>
      <c r="F86" s="72"/>
      <c r="G86" s="72"/>
      <c r="H86" s="72"/>
      <c r="I86" s="72" t="s">
        <v>155</v>
      </c>
      <c r="J86" s="72"/>
      <c r="K86" s="72"/>
    </row>
    <row r="87" spans="1:190" s="4" customFormat="1" ht="30.75" x14ac:dyDescent="0.4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</row>
    <row r="88" spans="1:190" s="76" customFormat="1" ht="40.5" x14ac:dyDescent="0.55000000000000004">
      <c r="A88" s="74" t="s">
        <v>156</v>
      </c>
      <c r="B88" s="75"/>
      <c r="C88" s="75"/>
      <c r="D88" s="74" t="s">
        <v>157</v>
      </c>
      <c r="E88" s="75"/>
      <c r="F88" s="75"/>
      <c r="G88" s="75"/>
      <c r="H88" s="75"/>
      <c r="I88" s="74" t="s">
        <v>158</v>
      </c>
      <c r="J88" s="75"/>
      <c r="K88" s="75"/>
    </row>
    <row r="89" spans="1:190" s="76" customFormat="1" ht="40.5" x14ac:dyDescent="0.55000000000000004">
      <c r="A89" s="75"/>
      <c r="B89" s="75"/>
      <c r="C89" s="75"/>
      <c r="D89" s="75"/>
      <c r="E89" s="75"/>
      <c r="F89" s="75"/>
      <c r="G89" s="75"/>
      <c r="H89" s="75"/>
      <c r="I89" s="74" t="s">
        <v>14</v>
      </c>
      <c r="J89" s="75"/>
      <c r="K89" s="75"/>
    </row>
    <row r="90" spans="1:190" s="76" customFormat="1" ht="40.5" x14ac:dyDescent="0.55000000000000004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</row>
    <row r="91" spans="1:190" s="4" customFormat="1" ht="39" customHeight="1" x14ac:dyDescent="0.5">
      <c r="A91" s="140"/>
      <c r="B91" s="140"/>
      <c r="C91" s="140"/>
      <c r="D91" s="73" t="s">
        <v>159</v>
      </c>
      <c r="E91" s="73"/>
      <c r="F91" s="73"/>
      <c r="G91" s="73"/>
      <c r="H91" s="73"/>
      <c r="I91" s="73"/>
      <c r="J91" s="73"/>
      <c r="K91" s="73"/>
    </row>
    <row r="92" spans="1:190" s="4" customFormat="1" ht="35.25" x14ac:dyDescent="0.5">
      <c r="A92" s="77"/>
      <c r="B92" s="78"/>
      <c r="C92" s="78"/>
      <c r="D92" s="73" t="s">
        <v>160</v>
      </c>
      <c r="E92" s="73"/>
      <c r="F92" s="73"/>
      <c r="G92" s="73"/>
      <c r="H92" s="73"/>
      <c r="I92" s="74" t="s">
        <v>161</v>
      </c>
      <c r="J92" s="73"/>
      <c r="K92" s="73"/>
    </row>
    <row r="93" spans="1:190" s="4" customFormat="1" ht="30.75" x14ac:dyDescent="0.45">
      <c r="A93" s="79"/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1:190" s="4" customFormat="1" ht="30.75" x14ac:dyDescent="0.45">
      <c r="A94" s="80" t="s">
        <v>162</v>
      </c>
      <c r="B94" s="73"/>
      <c r="C94" s="80"/>
      <c r="D94" s="73"/>
      <c r="E94" s="80" t="s">
        <v>162</v>
      </c>
      <c r="F94" s="73"/>
      <c r="G94" s="73"/>
      <c r="H94" s="73"/>
      <c r="I94" s="73"/>
      <c r="J94" s="80" t="s">
        <v>162</v>
      </c>
      <c r="K94" s="73"/>
    </row>
    <row r="95" spans="1:190" s="4" customFormat="1" ht="23.25" x14ac:dyDescent="0.35">
      <c r="A95" s="81"/>
      <c r="B95" s="81"/>
      <c r="C95" s="82"/>
      <c r="D95" s="82"/>
      <c r="E95" s="82"/>
      <c r="F95" s="82"/>
      <c r="G95" s="82"/>
      <c r="H95" s="82"/>
      <c r="I95" s="82"/>
      <c r="J95" s="82"/>
      <c r="K95" s="82"/>
    </row>
    <row r="96" spans="1:190" s="4" customFormat="1" ht="23.25" x14ac:dyDescent="0.35">
      <c r="A96" s="81"/>
      <c r="B96" s="81"/>
      <c r="C96" s="83"/>
      <c r="D96" s="82"/>
      <c r="E96" s="82"/>
      <c r="F96" s="82"/>
      <c r="G96" s="82"/>
      <c r="H96" s="82"/>
      <c r="I96" s="82"/>
      <c r="J96" s="82"/>
      <c r="K96" s="82"/>
    </row>
    <row r="97" spans="1:11" s="4" customFormat="1" ht="15.75" x14ac:dyDescent="0.25">
      <c r="A97" s="84"/>
      <c r="B97" s="84"/>
      <c r="F97" s="85"/>
      <c r="G97" s="85"/>
      <c r="H97" s="85"/>
      <c r="I97" s="85"/>
      <c r="J97" s="85"/>
      <c r="K97" s="85"/>
    </row>
    <row r="98" spans="1:11" s="4" customFormat="1" ht="15.75" x14ac:dyDescent="0.25">
      <c r="A98" s="84"/>
      <c r="B98" s="84"/>
      <c r="F98" s="85"/>
      <c r="G98" s="85"/>
      <c r="H98" s="85"/>
      <c r="I98" s="85"/>
      <c r="J98" s="85"/>
      <c r="K98" s="85"/>
    </row>
    <row r="99" spans="1:11" s="4" customFormat="1" ht="15.75" x14ac:dyDescent="0.25">
      <c r="A99" s="84"/>
      <c r="B99" s="84"/>
      <c r="F99" s="85"/>
      <c r="G99" s="85"/>
      <c r="H99" s="85"/>
      <c r="I99" s="179"/>
      <c r="J99" s="180"/>
      <c r="K99" s="85"/>
    </row>
    <row r="100" spans="1:11" s="4" customFormat="1" ht="15.75" x14ac:dyDescent="0.25">
      <c r="A100" s="84"/>
      <c r="B100" s="84"/>
      <c r="F100" s="85"/>
      <c r="G100" s="85"/>
      <c r="H100" s="85"/>
      <c r="I100" s="85"/>
      <c r="J100" s="85"/>
      <c r="K100" s="85"/>
    </row>
    <row r="101" spans="1:11" s="4" customFormat="1" ht="15.75" x14ac:dyDescent="0.25">
      <c r="A101" s="84"/>
      <c r="B101" s="84"/>
      <c r="C101" s="85"/>
      <c r="D101" s="85"/>
      <c r="E101" s="85"/>
      <c r="F101" s="85"/>
      <c r="G101" s="85"/>
      <c r="H101" s="85"/>
      <c r="I101" s="85"/>
      <c r="J101" s="85"/>
      <c r="K101" s="85"/>
    </row>
    <row r="102" spans="1:11" s="4" customFormat="1" ht="15.75" x14ac:dyDescent="0.25">
      <c r="A102" s="84"/>
      <c r="B102" s="84"/>
      <c r="C102" s="85"/>
      <c r="D102" s="85"/>
      <c r="E102" s="85"/>
      <c r="F102" s="85"/>
      <c r="G102" s="85"/>
      <c r="H102" s="85"/>
      <c r="I102" s="85"/>
      <c r="J102" s="85"/>
      <c r="K102" s="85"/>
    </row>
    <row r="103" spans="1:11" s="4" customFormat="1" ht="15.75" x14ac:dyDescent="0.25">
      <c r="A103" s="84"/>
      <c r="B103" s="84"/>
      <c r="C103" s="85"/>
      <c r="D103" s="85"/>
      <c r="E103" s="85"/>
      <c r="F103" s="85"/>
      <c r="G103" s="85"/>
      <c r="H103" s="85"/>
      <c r="I103" s="85"/>
      <c r="J103" s="85"/>
      <c r="K103" s="85"/>
    </row>
    <row r="104" spans="1:11" s="4" customFormat="1" ht="15.75" x14ac:dyDescent="0.25">
      <c r="A104" s="84"/>
      <c r="B104" s="84"/>
      <c r="C104" s="85"/>
      <c r="D104" s="85"/>
      <c r="E104" s="85"/>
      <c r="F104" s="85"/>
      <c r="G104" s="85"/>
      <c r="H104" s="85"/>
      <c r="I104" s="85"/>
      <c r="J104" s="85"/>
      <c r="K104" s="85"/>
    </row>
    <row r="105" spans="1:11" s="4" customFormat="1" ht="15.75" x14ac:dyDescent="0.25">
      <c r="A105" s="84"/>
      <c r="B105" s="84"/>
      <c r="C105" s="85"/>
      <c r="D105" s="85"/>
      <c r="E105" s="85"/>
      <c r="F105" s="85"/>
      <c r="G105" s="85"/>
      <c r="H105" s="85"/>
      <c r="I105" s="85"/>
      <c r="J105" s="85"/>
      <c r="K105" s="85"/>
    </row>
    <row r="106" spans="1:11" s="4" customFormat="1" ht="15.75" x14ac:dyDescent="0.25">
      <c r="A106" s="84"/>
      <c r="B106" s="84"/>
      <c r="C106" s="85"/>
      <c r="D106" s="85"/>
      <c r="E106" s="85"/>
      <c r="F106" s="85"/>
      <c r="G106" s="85"/>
      <c r="H106" s="85"/>
      <c r="I106" s="85"/>
      <c r="J106" s="85"/>
      <c r="K106" s="85"/>
    </row>
    <row r="107" spans="1:11" s="4" customFormat="1" ht="15.75" x14ac:dyDescent="0.25">
      <c r="A107" s="84"/>
      <c r="B107" s="84"/>
      <c r="C107" s="85"/>
      <c r="D107" s="85"/>
      <c r="E107" s="85"/>
      <c r="F107" s="85"/>
      <c r="G107" s="85"/>
      <c r="H107" s="85"/>
      <c r="I107" s="85"/>
      <c r="J107" s="85"/>
      <c r="K107" s="85"/>
    </row>
    <row r="108" spans="1:11" s="4" customFormat="1" ht="15.75" x14ac:dyDescent="0.25">
      <c r="A108" s="84"/>
      <c r="B108" s="84"/>
      <c r="C108" s="85"/>
      <c r="D108" s="85"/>
      <c r="E108" s="85"/>
      <c r="F108" s="85"/>
      <c r="G108" s="85"/>
      <c r="H108" s="85"/>
      <c r="I108" s="85"/>
      <c r="J108" s="85"/>
      <c r="K108" s="85"/>
    </row>
    <row r="109" spans="1:11" s="4" customFormat="1" ht="15.75" x14ac:dyDescent="0.25">
      <c r="A109" s="84"/>
      <c r="B109" s="84"/>
      <c r="C109" s="85"/>
      <c r="D109" s="85"/>
      <c r="E109" s="85"/>
      <c r="F109" s="85"/>
      <c r="G109" s="85"/>
      <c r="H109" s="85"/>
      <c r="I109" s="85"/>
      <c r="J109" s="85"/>
      <c r="K109" s="85"/>
    </row>
    <row r="110" spans="1:11" s="4" customFormat="1" ht="15.75" x14ac:dyDescent="0.25">
      <c r="A110" s="84"/>
      <c r="B110" s="84"/>
      <c r="C110" s="85"/>
      <c r="D110" s="85"/>
      <c r="E110" s="85"/>
      <c r="F110" s="85"/>
      <c r="G110" s="85"/>
      <c r="H110" s="85"/>
      <c r="I110" s="85"/>
      <c r="J110" s="85"/>
      <c r="K110" s="85"/>
    </row>
    <row r="111" spans="1:11" s="4" customFormat="1" ht="12.75" x14ac:dyDescent="0.2">
      <c r="A111" s="84"/>
      <c r="B111" s="84"/>
    </row>
    <row r="112" spans="1:11" s="4" customFormat="1" ht="12.75" x14ac:dyDescent="0.2">
      <c r="A112" s="84"/>
      <c r="B112" s="84"/>
    </row>
    <row r="113" spans="1:10" s="4" customFormat="1" ht="12.75" x14ac:dyDescent="0.2">
      <c r="A113" s="84"/>
      <c r="B113" s="84"/>
    </row>
    <row r="114" spans="1:10" s="4" customFormat="1" ht="12.75" x14ac:dyDescent="0.2">
      <c r="A114" s="84"/>
      <c r="B114" s="84"/>
      <c r="J114" s="99"/>
    </row>
    <row r="115" spans="1:10" s="4" customFormat="1" ht="12.75" x14ac:dyDescent="0.2">
      <c r="A115" s="84"/>
      <c r="B115" s="84"/>
    </row>
    <row r="116" spans="1:10" s="4" customFormat="1" ht="12.75" x14ac:dyDescent="0.2">
      <c r="A116" s="84"/>
      <c r="B116" s="84"/>
    </row>
    <row r="117" spans="1:10" s="4" customFormat="1" ht="12.75" x14ac:dyDescent="0.2">
      <c r="A117" s="84"/>
      <c r="B117" s="84"/>
    </row>
    <row r="118" spans="1:10" s="4" customFormat="1" ht="12.75" x14ac:dyDescent="0.2">
      <c r="A118" s="84"/>
      <c r="B118" s="84"/>
    </row>
    <row r="119" spans="1:10" s="4" customFormat="1" ht="12.75" x14ac:dyDescent="0.2">
      <c r="A119" s="84"/>
      <c r="B119" s="84"/>
    </row>
    <row r="120" spans="1:10" s="4" customFormat="1" ht="12.75" x14ac:dyDescent="0.2">
      <c r="A120" s="84"/>
      <c r="B120" s="84"/>
    </row>
    <row r="121" spans="1:10" s="4" customFormat="1" ht="12.75" x14ac:dyDescent="0.2">
      <c r="A121" s="84"/>
      <c r="B121" s="84"/>
    </row>
    <row r="122" spans="1:10" s="4" customFormat="1" ht="12.75" x14ac:dyDescent="0.2">
      <c r="A122" s="84"/>
      <c r="B122" s="84"/>
    </row>
    <row r="123" spans="1:10" s="4" customFormat="1" ht="12.75" x14ac:dyDescent="0.2">
      <c r="A123" s="84"/>
      <c r="B123" s="84"/>
    </row>
    <row r="124" spans="1:10" s="4" customFormat="1" ht="12.75" x14ac:dyDescent="0.2">
      <c r="A124" s="84"/>
      <c r="B124" s="84"/>
    </row>
    <row r="125" spans="1:10" s="4" customFormat="1" ht="12.75" x14ac:dyDescent="0.2">
      <c r="A125" s="84"/>
      <c r="B125" s="84"/>
    </row>
    <row r="126" spans="1:10" s="4" customFormat="1" ht="12.75" x14ac:dyDescent="0.2">
      <c r="A126" s="84"/>
      <c r="B126" s="84"/>
    </row>
    <row r="127" spans="1:10" s="4" customFormat="1" ht="12.75" x14ac:dyDescent="0.2">
      <c r="A127" s="84"/>
      <c r="B127" s="84"/>
    </row>
    <row r="128" spans="1:10" s="4" customFormat="1" ht="12.75" x14ac:dyDescent="0.2">
      <c r="A128" s="84"/>
      <c r="B128" s="84"/>
    </row>
    <row r="129" spans="1:2" s="4" customFormat="1" ht="12.75" x14ac:dyDescent="0.2">
      <c r="A129" s="84"/>
      <c r="B129" s="84"/>
    </row>
    <row r="130" spans="1:2" s="4" customFormat="1" ht="12.75" x14ac:dyDescent="0.2">
      <c r="A130" s="84"/>
      <c r="B130" s="84"/>
    </row>
    <row r="131" spans="1:2" s="4" customFormat="1" ht="12.75" x14ac:dyDescent="0.2">
      <c r="A131" s="84"/>
      <c r="B131" s="84"/>
    </row>
    <row r="132" spans="1:2" s="4" customFormat="1" ht="12.75" x14ac:dyDescent="0.2">
      <c r="A132" s="84"/>
      <c r="B132" s="84"/>
    </row>
    <row r="133" spans="1:2" s="4" customFormat="1" ht="12.75" x14ac:dyDescent="0.2">
      <c r="A133" s="84"/>
      <c r="B133" s="84"/>
    </row>
    <row r="134" spans="1:2" s="4" customFormat="1" ht="12.75" x14ac:dyDescent="0.2">
      <c r="A134" s="84"/>
      <c r="B134" s="84"/>
    </row>
    <row r="135" spans="1:2" s="4" customFormat="1" ht="12.75" x14ac:dyDescent="0.2">
      <c r="A135" s="84"/>
      <c r="B135" s="84"/>
    </row>
    <row r="136" spans="1:2" s="4" customFormat="1" ht="12.75" x14ac:dyDescent="0.2">
      <c r="A136" s="84"/>
      <c r="B136" s="84"/>
    </row>
    <row r="137" spans="1:2" s="4" customFormat="1" ht="12.75" x14ac:dyDescent="0.2">
      <c r="A137" s="84"/>
      <c r="B137" s="84"/>
    </row>
    <row r="138" spans="1:2" s="4" customFormat="1" ht="12.75" x14ac:dyDescent="0.2">
      <c r="A138" s="84"/>
      <c r="B138" s="84"/>
    </row>
    <row r="139" spans="1:2" s="4" customFormat="1" ht="12.75" x14ac:dyDescent="0.2">
      <c r="A139" s="84"/>
      <c r="B139" s="84"/>
    </row>
    <row r="140" spans="1:2" s="4" customFormat="1" ht="12.75" x14ac:dyDescent="0.2">
      <c r="A140" s="84"/>
      <c r="B140" s="84"/>
    </row>
    <row r="141" spans="1:2" s="4" customFormat="1" ht="12.75" x14ac:dyDescent="0.2">
      <c r="A141" s="84"/>
      <c r="B141" s="84"/>
    </row>
    <row r="142" spans="1:2" s="4" customFormat="1" ht="12.75" x14ac:dyDescent="0.2">
      <c r="A142" s="84"/>
      <c r="B142" s="84"/>
    </row>
    <row r="143" spans="1:2" s="4" customFormat="1" ht="12.75" x14ac:dyDescent="0.2">
      <c r="A143" s="84"/>
      <c r="B143" s="84"/>
    </row>
    <row r="144" spans="1:2" s="4" customFormat="1" ht="12.75" x14ac:dyDescent="0.2">
      <c r="A144" s="84"/>
      <c r="B144" s="84"/>
    </row>
    <row r="145" spans="1:2" s="4" customFormat="1" ht="12.75" x14ac:dyDescent="0.2">
      <c r="A145" s="84"/>
      <c r="B145" s="84"/>
    </row>
    <row r="146" spans="1:2" s="4" customFormat="1" ht="12.75" x14ac:dyDescent="0.2">
      <c r="A146" s="84"/>
      <c r="B146" s="84"/>
    </row>
    <row r="147" spans="1:2" s="4" customFormat="1" ht="12.75" x14ac:dyDescent="0.2">
      <c r="A147" s="84"/>
      <c r="B147" s="84"/>
    </row>
    <row r="148" spans="1:2" s="4" customFormat="1" ht="12.75" x14ac:dyDescent="0.2">
      <c r="A148" s="84"/>
      <c r="B148" s="84"/>
    </row>
    <row r="149" spans="1:2" s="4" customFormat="1" ht="12.75" x14ac:dyDescent="0.2">
      <c r="A149" s="84"/>
      <c r="B149" s="84"/>
    </row>
    <row r="150" spans="1:2" s="4" customFormat="1" ht="12.75" x14ac:dyDescent="0.2">
      <c r="A150" s="84"/>
      <c r="B150" s="84"/>
    </row>
    <row r="151" spans="1:2" s="4" customFormat="1" ht="12.75" x14ac:dyDescent="0.2">
      <c r="A151" s="84"/>
      <c r="B151" s="84"/>
    </row>
    <row r="152" spans="1:2" s="4" customFormat="1" ht="12.75" x14ac:dyDescent="0.2">
      <c r="A152" s="84"/>
      <c r="B152" s="84"/>
    </row>
    <row r="153" spans="1:2" s="4" customFormat="1" ht="12.75" x14ac:dyDescent="0.2">
      <c r="A153" s="84"/>
      <c r="B153" s="84"/>
    </row>
    <row r="154" spans="1:2" s="4" customFormat="1" ht="12.75" x14ac:dyDescent="0.2">
      <c r="A154" s="84"/>
      <c r="B154" s="84"/>
    </row>
    <row r="155" spans="1:2" s="4" customFormat="1" ht="12.75" x14ac:dyDescent="0.2">
      <c r="A155" s="84"/>
      <c r="B155" s="84"/>
    </row>
    <row r="156" spans="1:2" s="4" customFormat="1" ht="12.75" x14ac:dyDescent="0.2">
      <c r="A156" s="84"/>
      <c r="B156" s="84"/>
    </row>
    <row r="157" spans="1:2" s="4" customFormat="1" ht="12.75" x14ac:dyDescent="0.2">
      <c r="A157" s="84"/>
      <c r="B157" s="84"/>
    </row>
    <row r="158" spans="1:2" s="4" customFormat="1" ht="12.75" x14ac:dyDescent="0.2">
      <c r="A158" s="84"/>
      <c r="B158" s="84"/>
    </row>
    <row r="159" spans="1:2" s="4" customFormat="1" ht="12.75" x14ac:dyDescent="0.2">
      <c r="A159" s="84"/>
      <c r="B159" s="84"/>
    </row>
    <row r="160" spans="1:2" s="4" customFormat="1" ht="12.75" x14ac:dyDescent="0.2">
      <c r="A160" s="84"/>
      <c r="B160" s="84"/>
    </row>
    <row r="161" spans="1:2" s="4" customFormat="1" ht="12.75" x14ac:dyDescent="0.2">
      <c r="A161" s="84"/>
      <c r="B161" s="84"/>
    </row>
    <row r="162" spans="1:2" s="4" customFormat="1" ht="12.75" x14ac:dyDescent="0.2">
      <c r="A162" s="84"/>
      <c r="B162" s="84"/>
    </row>
    <row r="163" spans="1:2" s="4" customFormat="1" ht="12.75" x14ac:dyDescent="0.2">
      <c r="A163" s="84"/>
      <c r="B163" s="84"/>
    </row>
    <row r="164" spans="1:2" s="4" customFormat="1" ht="12.75" x14ac:dyDescent="0.2">
      <c r="A164" s="84"/>
      <c r="B164" s="84"/>
    </row>
    <row r="165" spans="1:2" s="4" customFormat="1" ht="12.75" x14ac:dyDescent="0.2">
      <c r="A165" s="84"/>
      <c r="B165" s="84"/>
    </row>
    <row r="166" spans="1:2" s="4" customFormat="1" ht="12.75" x14ac:dyDescent="0.2">
      <c r="A166" s="84"/>
      <c r="B166" s="84"/>
    </row>
    <row r="167" spans="1:2" s="4" customFormat="1" ht="12.75" x14ac:dyDescent="0.2">
      <c r="A167" s="84"/>
      <c r="B167" s="84"/>
    </row>
    <row r="168" spans="1:2" s="4" customFormat="1" ht="12.75" x14ac:dyDescent="0.2">
      <c r="A168" s="84"/>
      <c r="B168" s="84"/>
    </row>
    <row r="169" spans="1:2" s="4" customFormat="1" ht="12.75" x14ac:dyDescent="0.2">
      <c r="A169" s="84"/>
      <c r="B169" s="84"/>
    </row>
    <row r="170" spans="1:2" s="4" customFormat="1" ht="12.75" x14ac:dyDescent="0.2">
      <c r="A170" s="84"/>
      <c r="B170" s="84"/>
    </row>
    <row r="171" spans="1:2" s="4" customFormat="1" ht="12.75" x14ac:dyDescent="0.2">
      <c r="A171" s="84"/>
      <c r="B171" s="84"/>
    </row>
    <row r="172" spans="1:2" s="4" customFormat="1" ht="12.75" x14ac:dyDescent="0.2">
      <c r="A172" s="84"/>
      <c r="B172" s="84"/>
    </row>
    <row r="173" spans="1:2" s="4" customFormat="1" ht="12.75" x14ac:dyDescent="0.2">
      <c r="A173" s="84"/>
      <c r="B173" s="84"/>
    </row>
    <row r="174" spans="1:2" s="4" customFormat="1" ht="12.75" x14ac:dyDescent="0.2">
      <c r="A174" s="84"/>
      <c r="B174" s="84"/>
    </row>
    <row r="175" spans="1:2" s="4" customFormat="1" ht="12.75" x14ac:dyDescent="0.2">
      <c r="A175" s="84"/>
      <c r="B175" s="84"/>
    </row>
    <row r="176" spans="1:2" s="4" customFormat="1" ht="12.75" x14ac:dyDescent="0.2">
      <c r="A176" s="84"/>
      <c r="B176" s="84"/>
    </row>
    <row r="177" spans="1:2" s="4" customFormat="1" ht="12.75" x14ac:dyDescent="0.2">
      <c r="A177" s="84"/>
      <c r="B177" s="84"/>
    </row>
    <row r="178" spans="1:2" s="4" customFormat="1" ht="12.75" x14ac:dyDescent="0.2">
      <c r="A178" s="84"/>
      <c r="B178" s="84"/>
    </row>
    <row r="179" spans="1:2" s="4" customFormat="1" ht="12.75" x14ac:dyDescent="0.2">
      <c r="A179" s="84"/>
      <c r="B179" s="84"/>
    </row>
    <row r="180" spans="1:2" s="4" customFormat="1" ht="12.75" x14ac:dyDescent="0.2">
      <c r="A180" s="84"/>
      <c r="B180" s="84"/>
    </row>
    <row r="181" spans="1:2" s="4" customFormat="1" ht="12.75" x14ac:dyDescent="0.2">
      <c r="A181" s="84"/>
      <c r="B181" s="84"/>
    </row>
    <row r="182" spans="1:2" s="4" customFormat="1" ht="12.75" x14ac:dyDescent="0.2">
      <c r="A182" s="84"/>
      <c r="B182" s="84"/>
    </row>
    <row r="183" spans="1:2" s="4" customFormat="1" ht="12.75" x14ac:dyDescent="0.2">
      <c r="A183" s="84"/>
      <c r="B183" s="84"/>
    </row>
    <row r="184" spans="1:2" s="4" customFormat="1" ht="12.75" x14ac:dyDescent="0.2">
      <c r="A184" s="84"/>
      <c r="B184" s="84"/>
    </row>
    <row r="185" spans="1:2" s="4" customFormat="1" ht="12.75" x14ac:dyDescent="0.2">
      <c r="A185" s="84"/>
      <c r="B185" s="84"/>
    </row>
    <row r="186" spans="1:2" s="4" customFormat="1" ht="12.75" x14ac:dyDescent="0.2">
      <c r="A186" s="84"/>
      <c r="B186" s="84"/>
    </row>
    <row r="187" spans="1:2" s="4" customFormat="1" ht="12.75" x14ac:dyDescent="0.2">
      <c r="A187" s="84"/>
      <c r="B187" s="84"/>
    </row>
    <row r="188" spans="1:2" s="4" customFormat="1" ht="12.75" x14ac:dyDescent="0.2">
      <c r="A188" s="84"/>
      <c r="B188" s="84"/>
    </row>
    <row r="189" spans="1:2" s="4" customFormat="1" ht="12.75" x14ac:dyDescent="0.2">
      <c r="A189" s="84"/>
      <c r="B189" s="84"/>
    </row>
    <row r="190" spans="1:2" s="4" customFormat="1" ht="12.75" x14ac:dyDescent="0.2">
      <c r="A190" s="84"/>
      <c r="B190" s="84"/>
    </row>
    <row r="191" spans="1:2" s="4" customFormat="1" ht="12.75" x14ac:dyDescent="0.2">
      <c r="A191" s="84"/>
      <c r="B191" s="84"/>
    </row>
    <row r="192" spans="1:2" s="4" customFormat="1" ht="12.75" x14ac:dyDescent="0.2">
      <c r="A192" s="84"/>
      <c r="B192" s="84"/>
    </row>
    <row r="193" spans="1:2" s="4" customFormat="1" ht="12.75" x14ac:dyDescent="0.2">
      <c r="A193" s="84"/>
      <c r="B193" s="84"/>
    </row>
    <row r="194" spans="1:2" s="4" customFormat="1" ht="12.75" x14ac:dyDescent="0.2">
      <c r="A194" s="84"/>
      <c r="B194" s="84"/>
    </row>
    <row r="195" spans="1:2" s="4" customFormat="1" ht="12.75" x14ac:dyDescent="0.2">
      <c r="A195" s="84"/>
      <c r="B195" s="84"/>
    </row>
    <row r="196" spans="1:2" s="4" customFormat="1" ht="12.75" x14ac:dyDescent="0.2">
      <c r="A196" s="84"/>
      <c r="B196" s="84"/>
    </row>
    <row r="197" spans="1:2" s="4" customFormat="1" ht="12.75" x14ac:dyDescent="0.2">
      <c r="A197" s="84"/>
      <c r="B197" s="84"/>
    </row>
    <row r="198" spans="1:2" s="4" customFormat="1" ht="12.75" x14ac:dyDescent="0.2">
      <c r="A198" s="84"/>
      <c r="B198" s="84"/>
    </row>
    <row r="199" spans="1:2" s="4" customFormat="1" ht="12.75" x14ac:dyDescent="0.2">
      <c r="A199" s="84"/>
      <c r="B199" s="84"/>
    </row>
    <row r="200" spans="1:2" s="4" customFormat="1" ht="12.75" x14ac:dyDescent="0.2">
      <c r="A200" s="84"/>
      <c r="B200" s="84"/>
    </row>
    <row r="201" spans="1:2" s="4" customFormat="1" ht="12.75" x14ac:dyDescent="0.2">
      <c r="A201" s="84"/>
      <c r="B201" s="84"/>
    </row>
    <row r="202" spans="1:2" s="4" customFormat="1" ht="12.75" x14ac:dyDescent="0.2">
      <c r="A202" s="84"/>
      <c r="B202" s="84"/>
    </row>
    <row r="203" spans="1:2" s="4" customFormat="1" ht="12.75" x14ac:dyDescent="0.2">
      <c r="A203" s="84"/>
      <c r="B203" s="84"/>
    </row>
    <row r="204" spans="1:2" s="4" customFormat="1" ht="12.75" x14ac:dyDescent="0.2">
      <c r="A204" s="84"/>
      <c r="B204" s="84"/>
    </row>
    <row r="205" spans="1:2" s="4" customFormat="1" ht="12.75" x14ac:dyDescent="0.2">
      <c r="A205" s="84"/>
      <c r="B205" s="84"/>
    </row>
    <row r="206" spans="1:2" s="4" customFormat="1" ht="12.75" x14ac:dyDescent="0.2">
      <c r="A206" s="84"/>
      <c r="B206" s="84"/>
    </row>
    <row r="207" spans="1:2" s="4" customFormat="1" ht="12.75" x14ac:dyDescent="0.2">
      <c r="A207" s="84"/>
      <c r="B207" s="84"/>
    </row>
    <row r="208" spans="1:2" s="4" customFormat="1" ht="12.75" x14ac:dyDescent="0.2">
      <c r="A208" s="84"/>
      <c r="B208" s="84"/>
    </row>
    <row r="209" spans="1:2" s="4" customFormat="1" ht="12.75" x14ac:dyDescent="0.2">
      <c r="A209" s="84"/>
      <c r="B209" s="84"/>
    </row>
    <row r="210" spans="1:2" s="4" customFormat="1" ht="12.75" x14ac:dyDescent="0.2">
      <c r="A210" s="84"/>
      <c r="B210" s="84"/>
    </row>
    <row r="211" spans="1:2" s="4" customFormat="1" ht="12.75" x14ac:dyDescent="0.2">
      <c r="A211" s="84"/>
      <c r="B211" s="84"/>
    </row>
    <row r="212" spans="1:2" s="4" customFormat="1" ht="12.75" x14ac:dyDescent="0.2">
      <c r="A212" s="84"/>
      <c r="B212" s="84"/>
    </row>
    <row r="213" spans="1:2" s="4" customFormat="1" ht="12.75" x14ac:dyDescent="0.2">
      <c r="A213" s="84"/>
      <c r="B213" s="84"/>
    </row>
    <row r="214" spans="1:2" s="4" customFormat="1" ht="12.75" x14ac:dyDescent="0.2">
      <c r="A214" s="84"/>
      <c r="B214" s="84"/>
    </row>
    <row r="215" spans="1:2" s="4" customFormat="1" ht="12.75" x14ac:dyDescent="0.2">
      <c r="A215" s="84"/>
      <c r="B215" s="84"/>
    </row>
    <row r="216" spans="1:2" s="4" customFormat="1" ht="12.75" x14ac:dyDescent="0.2">
      <c r="A216" s="84"/>
      <c r="B216" s="84"/>
    </row>
    <row r="217" spans="1:2" s="4" customFormat="1" ht="12.75" x14ac:dyDescent="0.2">
      <c r="A217" s="84"/>
      <c r="B217" s="84"/>
    </row>
    <row r="218" spans="1:2" s="4" customFormat="1" ht="12.75" x14ac:dyDescent="0.2">
      <c r="A218" s="84"/>
      <c r="B218" s="84"/>
    </row>
    <row r="219" spans="1:2" s="4" customFormat="1" ht="12.75" x14ac:dyDescent="0.2">
      <c r="A219" s="84"/>
      <c r="B219" s="84"/>
    </row>
    <row r="220" spans="1:2" s="4" customFormat="1" ht="12.75" x14ac:dyDescent="0.2">
      <c r="A220" s="84"/>
      <c r="B220" s="84"/>
    </row>
    <row r="221" spans="1:2" s="4" customFormat="1" ht="12.75" x14ac:dyDescent="0.2">
      <c r="A221" s="84"/>
      <c r="B221" s="84"/>
    </row>
    <row r="222" spans="1:2" s="4" customFormat="1" ht="12.75" x14ac:dyDescent="0.2">
      <c r="A222" s="84"/>
      <c r="B222" s="84"/>
    </row>
    <row r="223" spans="1:2" s="4" customFormat="1" ht="12.75" x14ac:dyDescent="0.2">
      <c r="A223" s="84"/>
      <c r="B223" s="84"/>
    </row>
    <row r="224" spans="1:2" s="4" customFormat="1" ht="12.75" x14ac:dyDescent="0.2">
      <c r="A224" s="84"/>
      <c r="B224" s="84"/>
    </row>
    <row r="225" spans="1:2" s="4" customFormat="1" ht="12.75" x14ac:dyDescent="0.2">
      <c r="A225" s="84"/>
      <c r="B225" s="84"/>
    </row>
    <row r="226" spans="1:2" s="4" customFormat="1" ht="12.75" x14ac:dyDescent="0.2">
      <c r="A226" s="84"/>
      <c r="B226" s="84"/>
    </row>
    <row r="227" spans="1:2" s="4" customFormat="1" ht="12.75" x14ac:dyDescent="0.2">
      <c r="A227" s="84"/>
      <c r="B227" s="84"/>
    </row>
    <row r="228" spans="1:2" s="4" customFormat="1" ht="12.75" x14ac:dyDescent="0.2">
      <c r="A228" s="84"/>
      <c r="B228" s="84"/>
    </row>
    <row r="229" spans="1:2" s="4" customFormat="1" ht="12.75" x14ac:dyDescent="0.2">
      <c r="A229" s="84"/>
      <c r="B229" s="84"/>
    </row>
    <row r="230" spans="1:2" s="4" customFormat="1" ht="12.75" x14ac:dyDescent="0.2">
      <c r="A230" s="84"/>
      <c r="B230" s="84"/>
    </row>
    <row r="231" spans="1:2" s="4" customFormat="1" ht="12.75" x14ac:dyDescent="0.2">
      <c r="A231" s="84"/>
      <c r="B231" s="84"/>
    </row>
    <row r="232" spans="1:2" s="4" customFormat="1" ht="12.75" x14ac:dyDescent="0.2">
      <c r="A232" s="84"/>
      <c r="B232" s="84"/>
    </row>
    <row r="233" spans="1:2" s="4" customFormat="1" ht="12.75" x14ac:dyDescent="0.2">
      <c r="A233" s="84"/>
      <c r="B233" s="84"/>
    </row>
    <row r="234" spans="1:2" s="4" customFormat="1" ht="12.75" x14ac:dyDescent="0.2">
      <c r="A234" s="84"/>
      <c r="B234" s="84"/>
    </row>
    <row r="235" spans="1:2" s="4" customFormat="1" ht="12.75" x14ac:dyDescent="0.2">
      <c r="A235" s="84"/>
      <c r="B235" s="84"/>
    </row>
    <row r="236" spans="1:2" s="4" customFormat="1" ht="12.75" x14ac:dyDescent="0.2">
      <c r="A236" s="84"/>
      <c r="B236" s="84"/>
    </row>
    <row r="237" spans="1:2" s="4" customFormat="1" ht="12.75" x14ac:dyDescent="0.2">
      <c r="A237" s="84"/>
      <c r="B237" s="84"/>
    </row>
    <row r="238" spans="1:2" s="4" customFormat="1" ht="12.75" x14ac:dyDescent="0.2">
      <c r="A238" s="84"/>
      <c r="B238" s="84"/>
    </row>
    <row r="239" spans="1:2" s="4" customFormat="1" ht="12.75" x14ac:dyDescent="0.2">
      <c r="A239" s="84"/>
      <c r="B239" s="84"/>
    </row>
    <row r="240" spans="1:2" s="4" customFormat="1" ht="12.75" x14ac:dyDescent="0.2">
      <c r="A240" s="84"/>
      <c r="B240" s="84"/>
    </row>
    <row r="241" spans="1:2" s="4" customFormat="1" ht="12.75" x14ac:dyDescent="0.2">
      <c r="A241" s="84"/>
      <c r="B241" s="84"/>
    </row>
    <row r="242" spans="1:2" s="4" customFormat="1" ht="12.75" x14ac:dyDescent="0.2">
      <c r="A242" s="84"/>
      <c r="B242" s="84"/>
    </row>
    <row r="243" spans="1:2" s="4" customFormat="1" ht="12.75" x14ac:dyDescent="0.2">
      <c r="A243" s="84"/>
      <c r="B243" s="84"/>
    </row>
    <row r="244" spans="1:2" s="4" customFormat="1" ht="12.75" x14ac:dyDescent="0.2">
      <c r="A244" s="84"/>
      <c r="B244" s="84"/>
    </row>
    <row r="245" spans="1:2" s="4" customFormat="1" ht="12.75" x14ac:dyDescent="0.2">
      <c r="A245" s="84"/>
      <c r="B245" s="84"/>
    </row>
    <row r="246" spans="1:2" s="4" customFormat="1" ht="12.75" x14ac:dyDescent="0.2">
      <c r="A246" s="84"/>
      <c r="B246" s="84"/>
    </row>
    <row r="247" spans="1:2" s="4" customFormat="1" ht="12.75" x14ac:dyDescent="0.2">
      <c r="A247" s="84"/>
      <c r="B247" s="84"/>
    </row>
    <row r="248" spans="1:2" s="4" customFormat="1" ht="12.75" x14ac:dyDescent="0.2">
      <c r="A248" s="84"/>
      <c r="B248" s="84"/>
    </row>
    <row r="249" spans="1:2" s="4" customFormat="1" ht="12.75" x14ac:dyDescent="0.2">
      <c r="A249" s="84"/>
      <c r="B249" s="84"/>
    </row>
    <row r="250" spans="1:2" s="4" customFormat="1" ht="12.75" x14ac:dyDescent="0.2">
      <c r="A250" s="84"/>
      <c r="B250" s="84"/>
    </row>
    <row r="251" spans="1:2" s="4" customFormat="1" ht="12.75" x14ac:dyDescent="0.2">
      <c r="A251" s="84"/>
      <c r="B251" s="84"/>
    </row>
    <row r="252" spans="1:2" s="4" customFormat="1" ht="12.75" x14ac:dyDescent="0.2">
      <c r="A252" s="84"/>
      <c r="B252" s="84"/>
    </row>
    <row r="253" spans="1:2" s="4" customFormat="1" ht="12.75" x14ac:dyDescent="0.2">
      <c r="A253" s="84"/>
      <c r="B253" s="84"/>
    </row>
    <row r="254" spans="1:2" s="4" customFormat="1" ht="12.75" x14ac:dyDescent="0.2">
      <c r="A254" s="84"/>
      <c r="B254" s="84"/>
    </row>
    <row r="255" spans="1:2" s="4" customFormat="1" ht="12.75" x14ac:dyDescent="0.2">
      <c r="A255" s="84"/>
      <c r="B255" s="84"/>
    </row>
    <row r="256" spans="1:2" s="4" customFormat="1" ht="12.75" x14ac:dyDescent="0.2">
      <c r="A256" s="84"/>
      <c r="B256" s="84"/>
    </row>
    <row r="257" spans="1:2" s="4" customFormat="1" ht="12.75" x14ac:dyDescent="0.2">
      <c r="A257" s="84"/>
      <c r="B257" s="84"/>
    </row>
    <row r="258" spans="1:2" s="4" customFormat="1" ht="12.75" x14ac:dyDescent="0.2">
      <c r="A258" s="84"/>
      <c r="B258" s="84"/>
    </row>
    <row r="259" spans="1:2" s="4" customFormat="1" ht="12.75" x14ac:dyDescent="0.2">
      <c r="A259" s="84"/>
      <c r="B259" s="84"/>
    </row>
    <row r="260" spans="1:2" s="4" customFormat="1" ht="12.75" x14ac:dyDescent="0.2">
      <c r="A260" s="84"/>
      <c r="B260" s="84"/>
    </row>
    <row r="261" spans="1:2" s="4" customFormat="1" ht="12.75" x14ac:dyDescent="0.2">
      <c r="A261" s="84"/>
      <c r="B261" s="84"/>
    </row>
    <row r="262" spans="1:2" s="4" customFormat="1" ht="12.75" x14ac:dyDescent="0.2">
      <c r="A262" s="84"/>
      <c r="B262" s="84"/>
    </row>
    <row r="263" spans="1:2" s="4" customFormat="1" ht="12.75" x14ac:dyDescent="0.2">
      <c r="A263" s="84"/>
      <c r="B263" s="84"/>
    </row>
    <row r="264" spans="1:2" s="4" customFormat="1" ht="12.75" x14ac:dyDescent="0.2">
      <c r="A264" s="84"/>
      <c r="B264" s="84"/>
    </row>
    <row r="265" spans="1:2" s="4" customFormat="1" ht="12.75" x14ac:dyDescent="0.2">
      <c r="A265" s="84"/>
      <c r="B265" s="84"/>
    </row>
    <row r="266" spans="1:2" s="4" customFormat="1" ht="12.75" x14ac:dyDescent="0.2">
      <c r="A266" s="84"/>
      <c r="B266" s="84"/>
    </row>
    <row r="267" spans="1:2" s="4" customFormat="1" ht="12.75" x14ac:dyDescent="0.2">
      <c r="A267" s="84"/>
      <c r="B267" s="84"/>
    </row>
    <row r="268" spans="1:2" s="4" customFormat="1" ht="12.75" x14ac:dyDescent="0.2">
      <c r="A268" s="84"/>
      <c r="B268" s="84"/>
    </row>
    <row r="269" spans="1:2" s="4" customFormat="1" ht="12.75" x14ac:dyDescent="0.2">
      <c r="A269" s="84"/>
      <c r="B269" s="84"/>
    </row>
    <row r="270" spans="1:2" s="4" customFormat="1" ht="12.75" x14ac:dyDescent="0.2">
      <c r="A270" s="84"/>
      <c r="B270" s="84"/>
    </row>
    <row r="271" spans="1:2" s="4" customFormat="1" ht="12.75" x14ac:dyDescent="0.2">
      <c r="A271" s="84"/>
      <c r="B271" s="84"/>
    </row>
    <row r="272" spans="1:2" s="4" customFormat="1" ht="12.75" x14ac:dyDescent="0.2">
      <c r="A272" s="84"/>
      <c r="B272" s="84"/>
    </row>
    <row r="273" spans="1:2" s="4" customFormat="1" ht="12.75" x14ac:dyDescent="0.2">
      <c r="A273" s="84"/>
      <c r="B273" s="84"/>
    </row>
    <row r="274" spans="1:2" s="4" customFormat="1" ht="12.75" x14ac:dyDescent="0.2">
      <c r="A274" s="84"/>
      <c r="B274" s="84"/>
    </row>
    <row r="275" spans="1:2" s="4" customFormat="1" ht="12.75" x14ac:dyDescent="0.2">
      <c r="A275" s="84"/>
      <c r="B275" s="84"/>
    </row>
    <row r="276" spans="1:2" s="4" customFormat="1" ht="12.75" x14ac:dyDescent="0.2">
      <c r="A276" s="84"/>
      <c r="B276" s="84"/>
    </row>
    <row r="277" spans="1:2" s="4" customFormat="1" ht="12.75" x14ac:dyDescent="0.2">
      <c r="A277" s="84"/>
      <c r="B277" s="84"/>
    </row>
    <row r="278" spans="1:2" s="4" customFormat="1" ht="12.75" x14ac:dyDescent="0.2">
      <c r="A278" s="84"/>
      <c r="B278" s="84"/>
    </row>
    <row r="279" spans="1:2" s="4" customFormat="1" ht="12.75" x14ac:dyDescent="0.2">
      <c r="A279" s="84"/>
      <c r="B279" s="84"/>
    </row>
    <row r="280" spans="1:2" s="4" customFormat="1" ht="12.75" x14ac:dyDescent="0.2">
      <c r="A280" s="84"/>
      <c r="B280" s="84"/>
    </row>
    <row r="281" spans="1:2" s="4" customFormat="1" ht="12.75" x14ac:dyDescent="0.2">
      <c r="A281" s="84"/>
      <c r="B281" s="84"/>
    </row>
    <row r="282" spans="1:2" s="4" customFormat="1" ht="12.75" x14ac:dyDescent="0.2">
      <c r="A282" s="84"/>
      <c r="B282" s="84"/>
    </row>
    <row r="283" spans="1:2" s="4" customFormat="1" ht="12.75" x14ac:dyDescent="0.2">
      <c r="A283" s="84"/>
      <c r="B283" s="84"/>
    </row>
    <row r="284" spans="1:2" s="4" customFormat="1" ht="12.75" x14ac:dyDescent="0.2">
      <c r="A284" s="84"/>
      <c r="B284" s="84"/>
    </row>
    <row r="285" spans="1:2" s="4" customFormat="1" ht="12.75" x14ac:dyDescent="0.2">
      <c r="A285" s="84"/>
      <c r="B285" s="84"/>
    </row>
    <row r="286" spans="1:2" s="4" customFormat="1" ht="12.75" x14ac:dyDescent="0.2">
      <c r="A286" s="84"/>
      <c r="B286" s="84"/>
    </row>
    <row r="287" spans="1:2" s="4" customFormat="1" ht="12.75" x14ac:dyDescent="0.2">
      <c r="A287" s="84"/>
      <c r="B287" s="84"/>
    </row>
    <row r="288" spans="1:2" s="4" customFormat="1" ht="12.75" x14ac:dyDescent="0.2">
      <c r="A288" s="84"/>
      <c r="B288" s="84"/>
    </row>
    <row r="289" spans="1:2" s="4" customFormat="1" ht="12.75" x14ac:dyDescent="0.2">
      <c r="A289" s="84"/>
      <c r="B289" s="84"/>
    </row>
    <row r="290" spans="1:2" s="4" customFormat="1" ht="12.75" x14ac:dyDescent="0.2">
      <c r="A290" s="84"/>
      <c r="B290" s="84"/>
    </row>
    <row r="291" spans="1:2" s="4" customFormat="1" ht="12.75" x14ac:dyDescent="0.2">
      <c r="A291" s="84"/>
      <c r="B291" s="84"/>
    </row>
    <row r="292" spans="1:2" s="4" customFormat="1" ht="12.75" x14ac:dyDescent="0.2">
      <c r="A292" s="84"/>
      <c r="B292" s="84"/>
    </row>
    <row r="293" spans="1:2" s="4" customFormat="1" ht="12.75" x14ac:dyDescent="0.2">
      <c r="A293" s="84"/>
      <c r="B293" s="84"/>
    </row>
    <row r="294" spans="1:2" s="4" customFormat="1" ht="12.75" x14ac:dyDescent="0.2">
      <c r="A294" s="84"/>
      <c r="B294" s="84"/>
    </row>
    <row r="295" spans="1:2" s="4" customFormat="1" ht="12.75" x14ac:dyDescent="0.2">
      <c r="A295" s="84"/>
      <c r="B295" s="84"/>
    </row>
    <row r="296" spans="1:2" s="4" customFormat="1" ht="12.75" x14ac:dyDescent="0.2">
      <c r="A296" s="84"/>
      <c r="B296" s="84"/>
    </row>
    <row r="297" spans="1:2" s="4" customFormat="1" ht="12.75" x14ac:dyDescent="0.2">
      <c r="A297" s="84"/>
      <c r="B297" s="84"/>
    </row>
    <row r="298" spans="1:2" s="4" customFormat="1" ht="12.75" x14ac:dyDescent="0.2">
      <c r="A298" s="84"/>
      <c r="B298" s="84"/>
    </row>
    <row r="299" spans="1:2" s="4" customFormat="1" ht="12.75" x14ac:dyDescent="0.2">
      <c r="A299" s="84"/>
      <c r="B299" s="84"/>
    </row>
    <row r="300" spans="1:2" s="4" customFormat="1" ht="12.75" x14ac:dyDescent="0.2">
      <c r="A300" s="84"/>
      <c r="B300" s="84"/>
    </row>
    <row r="301" spans="1:2" x14ac:dyDescent="0.25">
      <c r="A301" s="100"/>
      <c r="B301" s="100"/>
    </row>
    <row r="302" spans="1:2" x14ac:dyDescent="0.25">
      <c r="A302" s="100"/>
      <c r="B302" s="100"/>
    </row>
    <row r="303" spans="1:2" x14ac:dyDescent="0.25">
      <c r="A303" s="100"/>
      <c r="B303" s="100"/>
    </row>
    <row r="304" spans="1:2" x14ac:dyDescent="0.25">
      <c r="A304" s="100"/>
      <c r="B304" s="100"/>
    </row>
    <row r="305" spans="1:2" x14ac:dyDescent="0.25">
      <c r="A305" s="100"/>
      <c r="B305" s="100"/>
    </row>
    <row r="306" spans="1:2" x14ac:dyDescent="0.25">
      <c r="A306" s="100"/>
      <c r="B306" s="100"/>
    </row>
    <row r="307" spans="1:2" x14ac:dyDescent="0.25">
      <c r="A307" s="100"/>
      <c r="B307" s="100"/>
    </row>
    <row r="308" spans="1:2" x14ac:dyDescent="0.25">
      <c r="A308" s="100"/>
      <c r="B308" s="100"/>
    </row>
    <row r="309" spans="1:2" x14ac:dyDescent="0.25">
      <c r="A309" s="100"/>
      <c r="B309" s="100"/>
    </row>
    <row r="310" spans="1:2" x14ac:dyDescent="0.25">
      <c r="A310" s="100"/>
      <c r="B310" s="100"/>
    </row>
    <row r="311" spans="1:2" x14ac:dyDescent="0.25">
      <c r="A311" s="100"/>
      <c r="B311" s="100"/>
    </row>
    <row r="312" spans="1:2" x14ac:dyDescent="0.25">
      <c r="A312" s="100"/>
      <c r="B312" s="100"/>
    </row>
    <row r="313" spans="1:2" x14ac:dyDescent="0.25">
      <c r="A313" s="100"/>
      <c r="B313" s="100"/>
    </row>
    <row r="314" spans="1:2" x14ac:dyDescent="0.25">
      <c r="A314" s="100"/>
      <c r="B314" s="100"/>
    </row>
    <row r="315" spans="1:2" x14ac:dyDescent="0.25">
      <c r="A315" s="100"/>
      <c r="B315" s="100"/>
    </row>
    <row r="316" spans="1:2" x14ac:dyDescent="0.25">
      <c r="A316" s="100"/>
      <c r="B316" s="100"/>
    </row>
    <row r="317" spans="1:2" x14ac:dyDescent="0.25">
      <c r="A317" s="100"/>
      <c r="B317" s="100"/>
    </row>
    <row r="318" spans="1:2" x14ac:dyDescent="0.25">
      <c r="A318" s="100"/>
      <c r="B318" s="100"/>
    </row>
    <row r="319" spans="1:2" x14ac:dyDescent="0.25">
      <c r="A319" s="100"/>
      <c r="B319" s="100"/>
    </row>
    <row r="320" spans="1:2" x14ac:dyDescent="0.25">
      <c r="A320" s="100"/>
      <c r="B320" s="100"/>
    </row>
    <row r="321" spans="1:2" x14ac:dyDescent="0.25">
      <c r="A321" s="100"/>
      <c r="B321" s="100"/>
    </row>
    <row r="322" spans="1:2" x14ac:dyDescent="0.25">
      <c r="A322" s="100"/>
      <c r="B322" s="100"/>
    </row>
    <row r="323" spans="1:2" x14ac:dyDescent="0.25">
      <c r="A323" s="100"/>
      <c r="B323" s="100"/>
    </row>
    <row r="324" spans="1:2" x14ac:dyDescent="0.25">
      <c r="A324" s="100"/>
      <c r="B324" s="100"/>
    </row>
    <row r="325" spans="1:2" x14ac:dyDescent="0.25">
      <c r="A325" s="100"/>
      <c r="B325" s="100"/>
    </row>
    <row r="326" spans="1:2" x14ac:dyDescent="0.25">
      <c r="A326" s="100"/>
      <c r="B326" s="100"/>
    </row>
    <row r="327" spans="1:2" x14ac:dyDescent="0.25">
      <c r="A327" s="100"/>
      <c r="B327" s="100"/>
    </row>
    <row r="328" spans="1:2" x14ac:dyDescent="0.25">
      <c r="A328" s="100"/>
      <c r="B328" s="100"/>
    </row>
    <row r="329" spans="1:2" x14ac:dyDescent="0.25">
      <c r="A329" s="100"/>
      <c r="B329" s="100"/>
    </row>
    <row r="330" spans="1:2" x14ac:dyDescent="0.25">
      <c r="A330" s="100"/>
      <c r="B330" s="100"/>
    </row>
    <row r="331" spans="1:2" x14ac:dyDescent="0.25">
      <c r="A331" s="100"/>
      <c r="B331" s="100"/>
    </row>
    <row r="332" spans="1:2" x14ac:dyDescent="0.25">
      <c r="A332" s="100"/>
      <c r="B332" s="100"/>
    </row>
    <row r="333" spans="1:2" x14ac:dyDescent="0.25">
      <c r="A333" s="100"/>
      <c r="B333" s="100"/>
    </row>
    <row r="334" spans="1:2" x14ac:dyDescent="0.25">
      <c r="A334" s="100"/>
      <c r="B334" s="100"/>
    </row>
    <row r="335" spans="1:2" x14ac:dyDescent="0.25">
      <c r="A335" s="100"/>
      <c r="B335" s="100"/>
    </row>
    <row r="336" spans="1:2" x14ac:dyDescent="0.25">
      <c r="A336" s="100"/>
      <c r="B336" s="100"/>
    </row>
    <row r="337" spans="1:2" x14ac:dyDescent="0.25">
      <c r="A337" s="100"/>
      <c r="B337" s="100"/>
    </row>
    <row r="338" spans="1:2" x14ac:dyDescent="0.25">
      <c r="A338" s="100"/>
      <c r="B338" s="100"/>
    </row>
    <row r="339" spans="1:2" x14ac:dyDescent="0.25">
      <c r="A339" s="100"/>
      <c r="B339" s="100"/>
    </row>
    <row r="340" spans="1:2" x14ac:dyDescent="0.25">
      <c r="A340" s="100"/>
      <c r="B340" s="100"/>
    </row>
    <row r="341" spans="1:2" x14ac:dyDescent="0.25">
      <c r="A341" s="100"/>
      <c r="B341" s="100"/>
    </row>
    <row r="342" spans="1:2" x14ac:dyDescent="0.25">
      <c r="A342" s="100"/>
      <c r="B342" s="100"/>
    </row>
    <row r="343" spans="1:2" x14ac:dyDescent="0.25">
      <c r="A343" s="100"/>
      <c r="B343" s="100"/>
    </row>
    <row r="344" spans="1:2" x14ac:dyDescent="0.25">
      <c r="A344" s="100"/>
      <c r="B344" s="100"/>
    </row>
    <row r="345" spans="1:2" x14ac:dyDescent="0.25">
      <c r="A345" s="100"/>
      <c r="B345" s="100"/>
    </row>
    <row r="346" spans="1:2" x14ac:dyDescent="0.25">
      <c r="A346" s="100"/>
      <c r="B346" s="100"/>
    </row>
    <row r="347" spans="1:2" x14ac:dyDescent="0.25">
      <c r="A347" s="100"/>
      <c r="B347" s="100"/>
    </row>
    <row r="348" spans="1:2" x14ac:dyDescent="0.25">
      <c r="A348" s="100"/>
      <c r="B348" s="100"/>
    </row>
    <row r="349" spans="1:2" x14ac:dyDescent="0.25">
      <c r="A349" s="100"/>
      <c r="B349" s="100"/>
    </row>
    <row r="350" spans="1:2" x14ac:dyDescent="0.25">
      <c r="A350" s="100"/>
      <c r="B350" s="100"/>
    </row>
    <row r="351" spans="1:2" x14ac:dyDescent="0.25">
      <c r="A351" s="100"/>
      <c r="B351" s="100"/>
    </row>
    <row r="352" spans="1:2" x14ac:dyDescent="0.25">
      <c r="A352" s="100"/>
      <c r="B352" s="100"/>
    </row>
    <row r="353" spans="1:2" x14ac:dyDescent="0.25">
      <c r="A353" s="100"/>
      <c r="B353" s="100"/>
    </row>
    <row r="354" spans="1:2" x14ac:dyDescent="0.25">
      <c r="A354" s="100"/>
      <c r="B354" s="100"/>
    </row>
    <row r="355" spans="1:2" x14ac:dyDescent="0.25">
      <c r="A355" s="100"/>
      <c r="B355" s="100"/>
    </row>
    <row r="356" spans="1:2" x14ac:dyDescent="0.25">
      <c r="A356" s="100"/>
      <c r="B356" s="100"/>
    </row>
    <row r="357" spans="1:2" x14ac:dyDescent="0.25">
      <c r="A357" s="100"/>
      <c r="B357" s="100"/>
    </row>
    <row r="358" spans="1:2" x14ac:dyDescent="0.25">
      <c r="A358" s="100"/>
      <c r="B358" s="100"/>
    </row>
    <row r="359" spans="1:2" x14ac:dyDescent="0.25">
      <c r="A359" s="100"/>
      <c r="B359" s="100"/>
    </row>
    <row r="360" spans="1:2" x14ac:dyDescent="0.25">
      <c r="A360" s="100"/>
      <c r="B360" s="100"/>
    </row>
    <row r="361" spans="1:2" x14ac:dyDescent="0.25">
      <c r="A361" s="100"/>
      <c r="B361" s="100"/>
    </row>
    <row r="362" spans="1:2" x14ac:dyDescent="0.25">
      <c r="A362" s="100"/>
      <c r="B362" s="100"/>
    </row>
    <row r="363" spans="1:2" x14ac:dyDescent="0.25">
      <c r="A363" s="100"/>
      <c r="B363" s="100"/>
    </row>
    <row r="364" spans="1:2" x14ac:dyDescent="0.25">
      <c r="A364" s="100"/>
      <c r="B364" s="100"/>
    </row>
    <row r="365" spans="1:2" x14ac:dyDescent="0.25">
      <c r="A365" s="100"/>
      <c r="B365" s="100"/>
    </row>
    <row r="366" spans="1:2" x14ac:dyDescent="0.25">
      <c r="A366" s="100"/>
      <c r="B366" s="100"/>
    </row>
  </sheetData>
  <mergeCells count="166">
    <mergeCell ref="E10:K10"/>
    <mergeCell ref="B12:C12"/>
    <mergeCell ref="B13:C13"/>
    <mergeCell ref="H2:K2"/>
    <mergeCell ref="H3:K3"/>
    <mergeCell ref="H4:K4"/>
    <mergeCell ref="A7:K7"/>
    <mergeCell ref="A8:K8"/>
    <mergeCell ref="A9:K9"/>
    <mergeCell ref="B14:C14"/>
    <mergeCell ref="B15:C15"/>
    <mergeCell ref="B16:C16"/>
    <mergeCell ref="B17:C17"/>
    <mergeCell ref="B18:C18"/>
    <mergeCell ref="B19:C19"/>
    <mergeCell ref="A10:A11"/>
    <mergeCell ref="B10:C11"/>
    <mergeCell ref="D10:D11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75:C75"/>
    <mergeCell ref="B81:B82"/>
    <mergeCell ref="B68:C68"/>
    <mergeCell ref="B69:C69"/>
    <mergeCell ref="B70:C70"/>
    <mergeCell ref="B71:C71"/>
    <mergeCell ref="B72:C72"/>
    <mergeCell ref="B73:C73"/>
    <mergeCell ref="M82:N82"/>
    <mergeCell ref="O82:P82"/>
    <mergeCell ref="Q82:R82"/>
    <mergeCell ref="S82:T82"/>
    <mergeCell ref="U82:V82"/>
    <mergeCell ref="W82:X82"/>
    <mergeCell ref="AK82:AL82"/>
    <mergeCell ref="AM82:AN82"/>
    <mergeCell ref="AO82:AP82"/>
    <mergeCell ref="AQ82:AR82"/>
    <mergeCell ref="AS82:AT82"/>
    <mergeCell ref="AU82:AV82"/>
    <mergeCell ref="Y82:Z82"/>
    <mergeCell ref="AA82:AB82"/>
    <mergeCell ref="AC82:AD82"/>
    <mergeCell ref="AE82:AF82"/>
    <mergeCell ref="AG82:AH82"/>
    <mergeCell ref="AI82:AJ82"/>
    <mergeCell ref="BI82:BJ82"/>
    <mergeCell ref="BK82:BL82"/>
    <mergeCell ref="BM82:BN82"/>
    <mergeCell ref="BO82:BP82"/>
    <mergeCell ref="BQ82:BR82"/>
    <mergeCell ref="BS82:BT82"/>
    <mergeCell ref="AW82:AX82"/>
    <mergeCell ref="AY82:AZ82"/>
    <mergeCell ref="BA82:BB82"/>
    <mergeCell ref="BC82:BD82"/>
    <mergeCell ref="BE82:BF82"/>
    <mergeCell ref="BG82:BH82"/>
    <mergeCell ref="CG82:CH82"/>
    <mergeCell ref="CI82:CJ82"/>
    <mergeCell ref="CK82:CL82"/>
    <mergeCell ref="CM82:CN82"/>
    <mergeCell ref="CO82:CP82"/>
    <mergeCell ref="CQ82:CR82"/>
    <mergeCell ref="BU82:BV82"/>
    <mergeCell ref="BW82:BX82"/>
    <mergeCell ref="BY82:BZ82"/>
    <mergeCell ref="CA82:CB82"/>
    <mergeCell ref="CC82:CD82"/>
    <mergeCell ref="CE82:CF82"/>
    <mergeCell ref="DE82:DF82"/>
    <mergeCell ref="DG82:DH82"/>
    <mergeCell ref="DI82:DJ82"/>
    <mergeCell ref="DK82:DL82"/>
    <mergeCell ref="DM82:DN82"/>
    <mergeCell ref="DO82:DP82"/>
    <mergeCell ref="CS82:CT82"/>
    <mergeCell ref="CU82:CV82"/>
    <mergeCell ref="CW82:CX82"/>
    <mergeCell ref="CY82:CZ82"/>
    <mergeCell ref="DA82:DB82"/>
    <mergeCell ref="DC82:DD82"/>
    <mergeCell ref="EW82:EX82"/>
    <mergeCell ref="EY82:EZ82"/>
    <mergeCell ref="EC82:ED82"/>
    <mergeCell ref="EE82:EF82"/>
    <mergeCell ref="EG82:EH82"/>
    <mergeCell ref="EI82:EJ82"/>
    <mergeCell ref="EK82:EL82"/>
    <mergeCell ref="EM82:EN82"/>
    <mergeCell ref="DQ82:DR82"/>
    <mergeCell ref="DS82:DT82"/>
    <mergeCell ref="DU82:DV82"/>
    <mergeCell ref="DW82:DX82"/>
    <mergeCell ref="DY82:DZ82"/>
    <mergeCell ref="EA82:EB82"/>
    <mergeCell ref="A91:C91"/>
    <mergeCell ref="I99:J99"/>
    <mergeCell ref="FY82:FZ82"/>
    <mergeCell ref="GA82:GB82"/>
    <mergeCell ref="GC82:GD82"/>
    <mergeCell ref="GE82:GF82"/>
    <mergeCell ref="GG82:GH82"/>
    <mergeCell ref="B83:C83"/>
    <mergeCell ref="FM82:FN82"/>
    <mergeCell ref="FO82:FP82"/>
    <mergeCell ref="FQ82:FR82"/>
    <mergeCell ref="FS82:FT82"/>
    <mergeCell ref="FU82:FV82"/>
    <mergeCell ref="FW82:FX82"/>
    <mergeCell ref="FA82:FB82"/>
    <mergeCell ref="FC82:FD82"/>
    <mergeCell ref="FE82:FF82"/>
    <mergeCell ref="FG82:FH82"/>
    <mergeCell ref="FI82:FJ82"/>
    <mergeCell ref="FK82:FL82"/>
    <mergeCell ref="EO82:EP82"/>
    <mergeCell ref="EQ82:ER82"/>
    <mergeCell ref="ES82:ET82"/>
    <mergeCell ref="EU82:EV82"/>
  </mergeCells>
  <conditionalFormatting sqref="J67:K80">
    <cfRule type="expression" dxfId="55" priority="10">
      <formula>ROUND(J67,0)-J67&lt;&gt;0</formula>
    </cfRule>
  </conditionalFormatting>
  <conditionalFormatting sqref="J69">
    <cfRule type="expression" dxfId="54" priority="9">
      <formula>ROUND(J69,0)-J69&lt;&gt;0</formula>
    </cfRule>
  </conditionalFormatting>
  <conditionalFormatting sqref="J58:K64">
    <cfRule type="expression" dxfId="53" priority="8">
      <formula>ROUND(J58,0)-J58&lt;&gt;0</formula>
    </cfRule>
  </conditionalFormatting>
  <conditionalFormatting sqref="I45:K55">
    <cfRule type="expression" dxfId="52" priority="7">
      <formula>ROUND(I45,0)-I45&lt;&gt;0</formula>
    </cfRule>
  </conditionalFormatting>
  <conditionalFormatting sqref="H32:J38">
    <cfRule type="expression" dxfId="51" priority="6">
      <formula>ROUND(H32,0)-H32&lt;&gt;0</formula>
    </cfRule>
  </conditionalFormatting>
  <conditionalFormatting sqref="H15:K19 H23:K23 H21:K21">
    <cfRule type="expression" dxfId="50" priority="5">
      <formula>ROUND(H15,0)-H15&lt;&gt;0</formula>
    </cfRule>
  </conditionalFormatting>
  <conditionalFormatting sqref="H25:K26">
    <cfRule type="expression" dxfId="49" priority="4">
      <formula>ROUND(H25,0)-H25&lt;&gt;0</formula>
    </cfRule>
  </conditionalFormatting>
  <conditionalFormatting sqref="H28">
    <cfRule type="expression" dxfId="48" priority="3">
      <formula>ROUND(H28,0)-H28&lt;&gt;0</formula>
    </cfRule>
  </conditionalFormatting>
  <conditionalFormatting sqref="H22:K22">
    <cfRule type="expression" dxfId="47" priority="2">
      <formula>ROUND(H22,0)-H22&lt;&gt;0</formula>
    </cfRule>
  </conditionalFormatting>
  <conditionalFormatting sqref="H20:K20">
    <cfRule type="expression" dxfId="46" priority="1">
      <formula>ROUND(H20,0)-H20&lt;&gt;0</formula>
    </cfRule>
  </conditionalFormatting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A367"/>
  <sheetViews>
    <sheetView zoomScale="30" zoomScaleNormal="30" workbookViewId="0">
      <selection activeCell="Q1" sqref="Q1:W1048576"/>
    </sheetView>
  </sheetViews>
  <sheetFormatPr defaultRowHeight="15" x14ac:dyDescent="0.25"/>
  <cols>
    <col min="1" max="1" width="21.28515625" style="2" customWidth="1"/>
    <col min="2" max="2" width="48.85546875" style="2" customWidth="1"/>
    <col min="3" max="3" width="96.140625" style="2" customWidth="1"/>
    <col min="4" max="4" width="17.28515625" style="2" customWidth="1"/>
    <col min="5" max="5" width="47.7109375" style="2" customWidth="1"/>
    <col min="6" max="6" width="30.28515625" style="2" customWidth="1"/>
    <col min="7" max="7" width="42.85546875" style="2" customWidth="1"/>
    <col min="8" max="8" width="45.140625" style="2" customWidth="1"/>
    <col min="9" max="9" width="33.140625" style="2" customWidth="1"/>
    <col min="10" max="10" width="30.85546875" style="2" customWidth="1"/>
    <col min="11" max="11" width="30.28515625" style="2" customWidth="1"/>
    <col min="12" max="16" width="24.5703125" style="2" hidden="1" customWidth="1"/>
    <col min="17" max="17" width="37.42578125" style="2" hidden="1" customWidth="1"/>
    <col min="18" max="19" width="30.28515625" style="2" hidden="1" customWidth="1"/>
    <col min="20" max="20" width="31.7109375" style="2" hidden="1" customWidth="1"/>
    <col min="21" max="21" width="32.7109375" style="2" hidden="1" customWidth="1"/>
    <col min="22" max="23" width="0" style="2" hidden="1" customWidth="1"/>
    <col min="24" max="16384" width="9.140625" style="2"/>
  </cols>
  <sheetData>
    <row r="1" spans="1:19" ht="23.2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23.25" x14ac:dyDescent="0.35">
      <c r="A2" s="1"/>
      <c r="B2" s="1"/>
      <c r="C2" s="1"/>
      <c r="D2" s="1"/>
      <c r="E2" s="1"/>
      <c r="F2" s="1"/>
      <c r="G2" s="1"/>
      <c r="H2" s="161" t="s">
        <v>15</v>
      </c>
      <c r="I2" s="161"/>
      <c r="J2" s="161"/>
      <c r="K2" s="161"/>
    </row>
    <row r="3" spans="1:19" ht="23.25" x14ac:dyDescent="0.35">
      <c r="A3" s="1"/>
      <c r="B3" s="1"/>
      <c r="C3" s="1"/>
      <c r="D3" s="1"/>
      <c r="E3" s="1"/>
      <c r="F3" s="1"/>
      <c r="G3" s="1"/>
      <c r="H3" s="161" t="s">
        <v>16</v>
      </c>
      <c r="I3" s="161"/>
      <c r="J3" s="161"/>
      <c r="K3" s="161"/>
    </row>
    <row r="4" spans="1:19" ht="23.25" x14ac:dyDescent="0.35">
      <c r="A4" s="1"/>
      <c r="B4" s="1"/>
      <c r="C4" s="1"/>
      <c r="D4" s="1"/>
      <c r="E4" s="1"/>
      <c r="F4" s="1"/>
      <c r="G4" s="1"/>
      <c r="H4" s="161" t="s">
        <v>17</v>
      </c>
      <c r="I4" s="161"/>
      <c r="J4" s="161"/>
      <c r="K4" s="161"/>
    </row>
    <row r="5" spans="1:19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9" ht="24" customHeight="1" x14ac:dyDescent="0.4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9" ht="53.25" x14ac:dyDescent="0.75">
      <c r="A7" s="162" t="s">
        <v>196</v>
      </c>
      <c r="B7" s="162"/>
      <c r="C7" s="162"/>
      <c r="D7" s="162"/>
      <c r="E7" s="163"/>
      <c r="F7" s="163"/>
      <c r="G7" s="163"/>
      <c r="H7" s="163"/>
      <c r="I7" s="163"/>
      <c r="J7" s="163"/>
      <c r="K7" s="163"/>
    </row>
    <row r="8" spans="1:19" ht="51.75" x14ac:dyDescent="0.65">
      <c r="A8" s="162" t="s">
        <v>13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</row>
    <row r="9" spans="1:19" ht="37.5" customHeight="1" x14ac:dyDescent="0.45">
      <c r="A9" s="164" t="s">
        <v>19</v>
      </c>
      <c r="B9" s="164"/>
      <c r="C9" s="164"/>
      <c r="D9" s="164"/>
      <c r="E9" s="165"/>
      <c r="F9" s="165"/>
      <c r="G9" s="165"/>
      <c r="H9" s="165"/>
      <c r="I9" s="165"/>
      <c r="J9" s="165"/>
      <c r="K9" s="165"/>
    </row>
    <row r="10" spans="1:19" s="4" customFormat="1" ht="32.25" customHeight="1" x14ac:dyDescent="0.2">
      <c r="A10" s="166" t="s">
        <v>20</v>
      </c>
      <c r="B10" s="168" t="s">
        <v>0</v>
      </c>
      <c r="C10" s="169"/>
      <c r="D10" s="172" t="s">
        <v>21</v>
      </c>
      <c r="E10" s="174" t="s">
        <v>22</v>
      </c>
      <c r="F10" s="175"/>
      <c r="G10" s="175"/>
      <c r="H10" s="175"/>
      <c r="I10" s="175"/>
      <c r="J10" s="176"/>
      <c r="K10" s="177"/>
    </row>
    <row r="11" spans="1:19" s="4" customFormat="1" ht="114.75" customHeight="1" x14ac:dyDescent="0.2">
      <c r="A11" s="167"/>
      <c r="B11" s="170"/>
      <c r="C11" s="171"/>
      <c r="D11" s="173"/>
      <c r="E11" s="5" t="s">
        <v>23</v>
      </c>
      <c r="F11" s="5" t="s">
        <v>24</v>
      </c>
      <c r="G11" s="125" t="s">
        <v>25</v>
      </c>
      <c r="H11" s="125" t="s">
        <v>1</v>
      </c>
      <c r="I11" s="125" t="s">
        <v>2</v>
      </c>
      <c r="J11" s="125" t="s">
        <v>3</v>
      </c>
      <c r="K11" s="125" t="s">
        <v>4</v>
      </c>
    </row>
    <row r="12" spans="1:19" s="4" customFormat="1" ht="25.5" hidden="1" customHeight="1" x14ac:dyDescent="0.4">
      <c r="A12" s="7">
        <v>1</v>
      </c>
      <c r="B12" s="178">
        <v>2</v>
      </c>
      <c r="C12" s="178"/>
      <c r="D12" s="8">
        <v>3</v>
      </c>
      <c r="E12" s="9">
        <v>4</v>
      </c>
      <c r="F12" s="9">
        <v>5</v>
      </c>
      <c r="G12" s="8">
        <v>6</v>
      </c>
      <c r="H12" s="8">
        <v>7</v>
      </c>
      <c r="I12" s="8">
        <v>8</v>
      </c>
      <c r="J12" s="8">
        <v>9</v>
      </c>
      <c r="K12" s="8">
        <v>10</v>
      </c>
    </row>
    <row r="13" spans="1:19" s="13" customFormat="1" ht="62.25" customHeight="1" x14ac:dyDescent="0.45">
      <c r="A13" s="10">
        <v>1</v>
      </c>
      <c r="B13" s="159" t="s">
        <v>26</v>
      </c>
      <c r="C13" s="160"/>
      <c r="D13" s="11" t="s">
        <v>27</v>
      </c>
      <c r="E13" s="12">
        <f t="shared" ref="E13:E21" si="0">G13-F13</f>
        <v>113667135</v>
      </c>
      <c r="F13" s="12"/>
      <c r="G13" s="12">
        <f>H13+I13+J13+K13</f>
        <v>113667135</v>
      </c>
      <c r="H13" s="12">
        <f>H14+H24+H27+H31</f>
        <v>101676708</v>
      </c>
      <c r="I13" s="12">
        <f>I14+I24+I27+I31</f>
        <v>3366947</v>
      </c>
      <c r="J13" s="12">
        <f>J14+J24+J27+J31</f>
        <v>8623480</v>
      </c>
      <c r="K13" s="12"/>
      <c r="Q13" s="14">
        <v>105450815</v>
      </c>
      <c r="R13" s="14">
        <f>E13-Q13</f>
        <v>8216320</v>
      </c>
      <c r="S13" s="129">
        <f>R13/Q13*100</f>
        <v>7.7916135593641451</v>
      </c>
    </row>
    <row r="14" spans="1:19" s="13" customFormat="1" ht="65.25" customHeight="1" x14ac:dyDescent="0.45">
      <c r="A14" s="15" t="s">
        <v>28</v>
      </c>
      <c r="B14" s="147" t="s">
        <v>29</v>
      </c>
      <c r="C14" s="148"/>
      <c r="D14" s="16" t="s">
        <v>27</v>
      </c>
      <c r="E14" s="17">
        <f t="shared" si="0"/>
        <v>97464347</v>
      </c>
      <c r="F14" s="17"/>
      <c r="G14" s="17">
        <f t="shared" ref="G14:G25" si="1">H14+I14+J14+K14</f>
        <v>97464347</v>
      </c>
      <c r="H14" s="17">
        <f>SUM(H15:H23)</f>
        <v>87683096</v>
      </c>
      <c r="I14" s="17">
        <f>SUM(I15:I23)</f>
        <v>3366947</v>
      </c>
      <c r="J14" s="17">
        <f>SUM(J15:J23)</f>
        <v>6414304</v>
      </c>
      <c r="K14" s="17"/>
      <c r="Q14" s="14">
        <v>92011692</v>
      </c>
      <c r="R14" s="14">
        <f t="shared" ref="R14:R39" si="2">E14-Q14</f>
        <v>5452655</v>
      </c>
      <c r="S14" s="14">
        <f t="shared" ref="S14:S25" si="3">R14/Q14*100</f>
        <v>5.9260457899198284</v>
      </c>
    </row>
    <row r="15" spans="1:19" s="13" customFormat="1" ht="63.75" customHeight="1" x14ac:dyDescent="0.45">
      <c r="A15" s="18" t="s">
        <v>30</v>
      </c>
      <c r="B15" s="145" t="s">
        <v>31</v>
      </c>
      <c r="C15" s="146"/>
      <c r="D15" s="19" t="s">
        <v>27</v>
      </c>
      <c r="E15" s="20">
        <f t="shared" si="0"/>
        <v>7316751</v>
      </c>
      <c r="F15" s="20"/>
      <c r="G15" s="21">
        <f>H15+I15+J15+K15</f>
        <v>7316751</v>
      </c>
      <c r="H15" s="20">
        <v>6804802</v>
      </c>
      <c r="I15" s="20"/>
      <c r="J15" s="20">
        <v>511949</v>
      </c>
      <c r="K15" s="20"/>
      <c r="Q15" s="22">
        <v>6457277</v>
      </c>
      <c r="R15" s="14">
        <f>E15-Q15</f>
        <v>859474</v>
      </c>
      <c r="S15" s="14">
        <f>R15/Q15*100</f>
        <v>13.31016154332546</v>
      </c>
    </row>
    <row r="16" spans="1:19" s="13" customFormat="1" ht="61.5" customHeight="1" x14ac:dyDescent="0.45">
      <c r="A16" s="18" t="s">
        <v>32</v>
      </c>
      <c r="B16" s="145" t="s">
        <v>33</v>
      </c>
      <c r="C16" s="146"/>
      <c r="D16" s="19" t="s">
        <v>27</v>
      </c>
      <c r="E16" s="20">
        <f t="shared" si="0"/>
        <v>74795412</v>
      </c>
      <c r="F16" s="20"/>
      <c r="G16" s="21">
        <f>H16+I16+J16+K16</f>
        <v>74795412</v>
      </c>
      <c r="H16" s="20">
        <f>[9]Лист1!B5</f>
        <v>69551476</v>
      </c>
      <c r="I16" s="20">
        <f>[9]Лист1!B6</f>
        <v>3366947</v>
      </c>
      <c r="J16" s="20">
        <f>[9]Лист1!B7</f>
        <v>1876989</v>
      </c>
      <c r="K16" s="20"/>
      <c r="Q16" s="22">
        <v>71096777</v>
      </c>
      <c r="R16" s="14">
        <f>E16-Q16</f>
        <v>3698635</v>
      </c>
      <c r="S16" s="14">
        <f t="shared" si="3"/>
        <v>5.2022541049926918</v>
      </c>
    </row>
    <row r="17" spans="1:19" s="13" customFormat="1" ht="59.25" customHeight="1" x14ac:dyDescent="0.45">
      <c r="A17" s="18" t="s">
        <v>34</v>
      </c>
      <c r="B17" s="155" t="s">
        <v>35</v>
      </c>
      <c r="C17" s="156"/>
      <c r="D17" s="19" t="s">
        <v>27</v>
      </c>
      <c r="E17" s="20">
        <f t="shared" si="0"/>
        <v>7602915</v>
      </c>
      <c r="F17" s="20"/>
      <c r="G17" s="21">
        <f t="shared" si="1"/>
        <v>7602915</v>
      </c>
      <c r="H17" s="20">
        <v>7602915</v>
      </c>
      <c r="I17" s="20"/>
      <c r="J17" s="20"/>
      <c r="K17" s="20"/>
      <c r="Q17" s="22">
        <v>6888078</v>
      </c>
      <c r="R17" s="14">
        <f>E17-Q17</f>
        <v>714837</v>
      </c>
      <c r="S17" s="14">
        <f t="shared" si="3"/>
        <v>10.377887706846526</v>
      </c>
    </row>
    <row r="18" spans="1:19" s="13" customFormat="1" ht="59.25" customHeight="1" x14ac:dyDescent="0.45">
      <c r="A18" s="18" t="s">
        <v>36</v>
      </c>
      <c r="B18" s="145" t="s">
        <v>37</v>
      </c>
      <c r="C18" s="146"/>
      <c r="D18" s="19" t="s">
        <v>27</v>
      </c>
      <c r="E18" s="20">
        <f t="shared" si="0"/>
        <v>5841396</v>
      </c>
      <c r="F18" s="20"/>
      <c r="G18" s="21">
        <f t="shared" si="1"/>
        <v>5841396</v>
      </c>
      <c r="H18" s="20">
        <f>[9]Лист1!B18</f>
        <v>2681916</v>
      </c>
      <c r="I18" s="20"/>
      <c r="J18" s="20">
        <f>[9]Лист1!B20</f>
        <v>3159480</v>
      </c>
      <c r="K18" s="20"/>
      <c r="Q18" s="22">
        <v>5766171</v>
      </c>
      <c r="R18" s="14">
        <f t="shared" si="2"/>
        <v>75225</v>
      </c>
      <c r="S18" s="14">
        <f t="shared" si="3"/>
        <v>1.3045919033618669</v>
      </c>
    </row>
    <row r="19" spans="1:19" s="13" customFormat="1" ht="69" customHeight="1" x14ac:dyDescent="0.45">
      <c r="A19" s="18" t="s">
        <v>38</v>
      </c>
      <c r="B19" s="157" t="s">
        <v>39</v>
      </c>
      <c r="C19" s="158"/>
      <c r="D19" s="19" t="s">
        <v>27</v>
      </c>
      <c r="E19" s="20">
        <f t="shared" si="0"/>
        <v>261327</v>
      </c>
      <c r="F19" s="20"/>
      <c r="G19" s="21">
        <f t="shared" si="1"/>
        <v>261327</v>
      </c>
      <c r="H19" s="20"/>
      <c r="I19" s="20"/>
      <c r="J19" s="20">
        <v>261327</v>
      </c>
      <c r="K19" s="20"/>
      <c r="Q19" s="22">
        <v>105619</v>
      </c>
      <c r="R19" s="14">
        <f t="shared" si="2"/>
        <v>155708</v>
      </c>
      <c r="S19" s="14">
        <f t="shared" si="3"/>
        <v>147.4242323824312</v>
      </c>
    </row>
    <row r="20" spans="1:19" s="13" customFormat="1" ht="69" customHeight="1" x14ac:dyDescent="0.45">
      <c r="A20" s="18" t="s">
        <v>40</v>
      </c>
      <c r="B20" s="157" t="s">
        <v>164</v>
      </c>
      <c r="C20" s="158"/>
      <c r="D20" s="19" t="s">
        <v>27</v>
      </c>
      <c r="E20" s="20">
        <f t="shared" si="0"/>
        <v>523779</v>
      </c>
      <c r="F20" s="20"/>
      <c r="G20" s="21">
        <f t="shared" si="1"/>
        <v>523779</v>
      </c>
      <c r="H20" s="20"/>
      <c r="I20" s="20"/>
      <c r="J20" s="20">
        <v>523779</v>
      </c>
      <c r="K20" s="20"/>
      <c r="Q20" s="22">
        <v>584070</v>
      </c>
      <c r="R20" s="14">
        <f>E20-Q20</f>
        <v>-60291</v>
      </c>
      <c r="S20" s="14">
        <f>R20/Q20*100</f>
        <v>-10.32256407622374</v>
      </c>
    </row>
    <row r="21" spans="1:19" s="13" customFormat="1" ht="85.5" customHeight="1" x14ac:dyDescent="0.45">
      <c r="A21" s="18" t="s">
        <v>42</v>
      </c>
      <c r="B21" s="157" t="s">
        <v>43</v>
      </c>
      <c r="C21" s="158"/>
      <c r="D21" s="19" t="s">
        <v>27</v>
      </c>
      <c r="E21" s="20">
        <f t="shared" si="0"/>
        <v>254067</v>
      </c>
      <c r="F21" s="20"/>
      <c r="G21" s="21">
        <f>H21+I21+J21+K21</f>
        <v>254067</v>
      </c>
      <c r="H21" s="20">
        <v>254067</v>
      </c>
      <c r="I21" s="20"/>
      <c r="J21" s="20"/>
      <c r="K21" s="20"/>
      <c r="Q21" s="22">
        <v>208680</v>
      </c>
      <c r="R21" s="14">
        <f t="shared" si="2"/>
        <v>45387</v>
      </c>
      <c r="S21" s="14">
        <f t="shared" si="3"/>
        <v>21.749568717653826</v>
      </c>
    </row>
    <row r="22" spans="1:19" s="13" customFormat="1" ht="70.5" customHeight="1" x14ac:dyDescent="0.45">
      <c r="A22" s="18" t="s">
        <v>44</v>
      </c>
      <c r="B22" s="157" t="s">
        <v>45</v>
      </c>
      <c r="C22" s="158"/>
      <c r="D22" s="19" t="s">
        <v>27</v>
      </c>
      <c r="E22" s="20">
        <f>G22-F22</f>
        <v>80780</v>
      </c>
      <c r="F22" s="20"/>
      <c r="G22" s="21">
        <f>H22+I22+J22+K22</f>
        <v>80780</v>
      </c>
      <c r="H22" s="20"/>
      <c r="I22" s="20"/>
      <c r="J22" s="20">
        <v>80780</v>
      </c>
      <c r="K22" s="20"/>
      <c r="Q22" s="22">
        <v>74500</v>
      </c>
      <c r="R22" s="14">
        <f>E22-Q22</f>
        <v>6280</v>
      </c>
      <c r="S22" s="14">
        <f>R22/Q22*100</f>
        <v>8.4295302013422813</v>
      </c>
    </row>
    <row r="23" spans="1:19" s="13" customFormat="1" ht="63.75" customHeight="1" x14ac:dyDescent="0.45">
      <c r="A23" s="18" t="s">
        <v>46</v>
      </c>
      <c r="B23" s="157" t="s">
        <v>47</v>
      </c>
      <c r="C23" s="158"/>
      <c r="D23" s="19" t="s">
        <v>27</v>
      </c>
      <c r="E23" s="20">
        <f>G23-F23</f>
        <v>787920</v>
      </c>
      <c r="F23" s="20"/>
      <c r="G23" s="21">
        <f>H23+I23+J23+K23</f>
        <v>787920</v>
      </c>
      <c r="H23" s="20">
        <v>787920</v>
      </c>
      <c r="I23" s="20"/>
      <c r="J23" s="20"/>
      <c r="K23" s="20"/>
      <c r="Q23" s="22">
        <v>830520</v>
      </c>
      <c r="R23" s="14">
        <f t="shared" si="2"/>
        <v>-42600</v>
      </c>
      <c r="S23" s="14">
        <f>R23/Q23*100</f>
        <v>-5.1293165727496026</v>
      </c>
    </row>
    <row r="24" spans="1:19" s="13" customFormat="1" ht="62.25" customHeight="1" x14ac:dyDescent="0.45">
      <c r="A24" s="15" t="s">
        <v>48</v>
      </c>
      <c r="B24" s="147" t="s">
        <v>49</v>
      </c>
      <c r="C24" s="148"/>
      <c r="D24" s="16" t="s">
        <v>27</v>
      </c>
      <c r="E24" s="25">
        <f>E25+E26</f>
        <v>4369063</v>
      </c>
      <c r="F24" s="25"/>
      <c r="G24" s="17">
        <f t="shared" si="1"/>
        <v>4369063</v>
      </c>
      <c r="H24" s="17">
        <f>H25+H26</f>
        <v>4369063</v>
      </c>
      <c r="I24" s="17"/>
      <c r="J24" s="17"/>
      <c r="K24" s="17"/>
      <c r="Q24" s="14">
        <v>3901445</v>
      </c>
      <c r="R24" s="14">
        <f t="shared" si="2"/>
        <v>467618</v>
      </c>
      <c r="S24" s="14">
        <f t="shared" si="3"/>
        <v>11.985764248887271</v>
      </c>
    </row>
    <row r="25" spans="1:19" s="13" customFormat="1" ht="56.25" customHeight="1" x14ac:dyDescent="0.45">
      <c r="A25" s="18" t="s">
        <v>50</v>
      </c>
      <c r="B25" s="145" t="s">
        <v>51</v>
      </c>
      <c r="C25" s="146"/>
      <c r="D25" s="19" t="s">
        <v>27</v>
      </c>
      <c r="E25" s="20">
        <f>G25-F25</f>
        <v>4369063</v>
      </c>
      <c r="F25" s="20"/>
      <c r="G25" s="21">
        <f t="shared" si="1"/>
        <v>4369063</v>
      </c>
      <c r="H25" s="20">
        <v>4369063</v>
      </c>
      <c r="I25" s="20"/>
      <c r="J25" s="20"/>
      <c r="K25" s="20"/>
      <c r="Q25" s="22">
        <v>3901445</v>
      </c>
      <c r="R25" s="14">
        <f t="shared" si="2"/>
        <v>467618</v>
      </c>
      <c r="S25" s="14">
        <f t="shared" si="3"/>
        <v>11.985764248887271</v>
      </c>
    </row>
    <row r="26" spans="1:19" s="13" customFormat="1" ht="62.25" customHeight="1" x14ac:dyDescent="0.45">
      <c r="A26" s="18" t="s">
        <v>52</v>
      </c>
      <c r="B26" s="145" t="s">
        <v>53</v>
      </c>
      <c r="C26" s="146"/>
      <c r="D26" s="19" t="s">
        <v>27</v>
      </c>
      <c r="E26" s="20"/>
      <c r="F26" s="20"/>
      <c r="G26" s="21"/>
      <c r="H26" s="20"/>
      <c r="I26" s="20"/>
      <c r="J26" s="20"/>
      <c r="K26" s="20"/>
      <c r="Q26" s="14"/>
      <c r="R26" s="14">
        <f>E26-Q26</f>
        <v>0</v>
      </c>
    </row>
    <row r="27" spans="1:19" s="13" customFormat="1" ht="78.75" customHeight="1" x14ac:dyDescent="0.45">
      <c r="A27" s="15" t="s">
        <v>54</v>
      </c>
      <c r="B27" s="147" t="s">
        <v>55</v>
      </c>
      <c r="C27" s="148"/>
      <c r="D27" s="16" t="s">
        <v>27</v>
      </c>
      <c r="E27" s="25">
        <f>E28+E29+E30</f>
        <v>4190294</v>
      </c>
      <c r="F27" s="25"/>
      <c r="G27" s="17">
        <f>G28+G29+G30</f>
        <v>4190294</v>
      </c>
      <c r="H27" s="17">
        <f>H28+H29+H30</f>
        <v>4190294</v>
      </c>
      <c r="I27" s="17"/>
      <c r="J27" s="17"/>
      <c r="K27" s="17"/>
      <c r="Q27" s="14">
        <v>3251493</v>
      </c>
      <c r="R27" s="14">
        <f t="shared" si="2"/>
        <v>938801</v>
      </c>
      <c r="S27" s="14">
        <f t="shared" ref="S27:S37" si="4">R27/Q27*100</f>
        <v>28.872920839749618</v>
      </c>
    </row>
    <row r="28" spans="1:19" s="13" customFormat="1" ht="87.75" customHeight="1" x14ac:dyDescent="0.45">
      <c r="A28" s="18" t="s">
        <v>56</v>
      </c>
      <c r="B28" s="145" t="s">
        <v>165</v>
      </c>
      <c r="C28" s="146"/>
      <c r="D28" s="19" t="s">
        <v>27</v>
      </c>
      <c r="E28" s="20">
        <f>G28-F28</f>
        <v>4190294</v>
      </c>
      <c r="F28" s="20"/>
      <c r="G28" s="21">
        <f>H28+I28+J28+K28</f>
        <v>4190294</v>
      </c>
      <c r="H28" s="20">
        <f>[9]Лист1!B31</f>
        <v>4190294</v>
      </c>
      <c r="I28" s="20"/>
      <c r="J28" s="20"/>
      <c r="K28" s="20"/>
      <c r="Q28" s="22">
        <v>3251493</v>
      </c>
      <c r="R28" s="14">
        <f>E28-Q28</f>
        <v>938801</v>
      </c>
      <c r="S28" s="14">
        <f t="shared" si="4"/>
        <v>28.872920839749618</v>
      </c>
    </row>
    <row r="29" spans="1:19" s="13" customFormat="1" ht="46.5" hidden="1" customHeight="1" x14ac:dyDescent="0.45">
      <c r="A29" s="18" t="s">
        <v>58</v>
      </c>
      <c r="B29" s="145" t="s">
        <v>59</v>
      </c>
      <c r="C29" s="146"/>
      <c r="D29" s="19" t="s">
        <v>27</v>
      </c>
      <c r="E29" s="20">
        <f>G29-F29</f>
        <v>0</v>
      </c>
      <c r="F29" s="20"/>
      <c r="G29" s="21">
        <f>H29+I29+J29+K29</f>
        <v>0</v>
      </c>
      <c r="H29" s="20"/>
      <c r="I29" s="20"/>
      <c r="J29" s="20"/>
      <c r="K29" s="20"/>
      <c r="Q29" s="22">
        <v>0</v>
      </c>
      <c r="R29" s="14">
        <f t="shared" si="2"/>
        <v>0</v>
      </c>
      <c r="S29" s="14" t="e">
        <f t="shared" si="4"/>
        <v>#DIV/0!</v>
      </c>
    </row>
    <row r="30" spans="1:19" s="13" customFormat="1" ht="61.5" hidden="1" customHeight="1" x14ac:dyDescent="0.45">
      <c r="A30" s="18" t="s">
        <v>60</v>
      </c>
      <c r="B30" s="145" t="s">
        <v>61</v>
      </c>
      <c r="C30" s="146"/>
      <c r="D30" s="19" t="s">
        <v>27</v>
      </c>
      <c r="E30" s="20">
        <f>G30-F30</f>
        <v>0</v>
      </c>
      <c r="F30" s="20"/>
      <c r="G30" s="21">
        <f>H30+I30+J30+K30</f>
        <v>0</v>
      </c>
      <c r="H30" s="20"/>
      <c r="I30" s="20"/>
      <c r="J30" s="20"/>
      <c r="K30" s="20"/>
      <c r="Q30" s="22">
        <v>0</v>
      </c>
      <c r="R30" s="14">
        <f t="shared" si="2"/>
        <v>0</v>
      </c>
      <c r="S30" s="14" t="e">
        <f t="shared" si="4"/>
        <v>#DIV/0!</v>
      </c>
    </row>
    <row r="31" spans="1:19" s="13" customFormat="1" ht="65.25" customHeight="1" x14ac:dyDescent="0.45">
      <c r="A31" s="15" t="s">
        <v>62</v>
      </c>
      <c r="B31" s="147" t="s">
        <v>63</v>
      </c>
      <c r="C31" s="148"/>
      <c r="D31" s="16" t="s">
        <v>27</v>
      </c>
      <c r="E31" s="25">
        <f>SUM(E32:E37)</f>
        <v>7063271</v>
      </c>
      <c r="F31" s="25"/>
      <c r="G31" s="25">
        <f>SUM(G32:G37)</f>
        <v>7063271</v>
      </c>
      <c r="H31" s="25">
        <f>SUM(H32:H38)</f>
        <v>5434255</v>
      </c>
      <c r="I31" s="25"/>
      <c r="J31" s="25">
        <f>SUM(J32:J38)</f>
        <v>2209176</v>
      </c>
      <c r="K31" s="25"/>
      <c r="Q31" s="14">
        <v>5898761</v>
      </c>
      <c r="R31" s="14">
        <f t="shared" si="2"/>
        <v>1164510</v>
      </c>
      <c r="S31" s="14">
        <f t="shared" si="4"/>
        <v>19.741603363825046</v>
      </c>
    </row>
    <row r="32" spans="1:19" s="13" customFormat="1" ht="51.75" customHeight="1" x14ac:dyDescent="0.45">
      <c r="A32" s="18" t="s">
        <v>64</v>
      </c>
      <c r="B32" s="145" t="s">
        <v>65</v>
      </c>
      <c r="C32" s="146"/>
      <c r="D32" s="19" t="s">
        <v>27</v>
      </c>
      <c r="E32" s="20">
        <f>G32-F32</f>
        <v>1163461</v>
      </c>
      <c r="F32" s="20"/>
      <c r="G32" s="21">
        <f>H32+I32+J32+K32</f>
        <v>1163461</v>
      </c>
      <c r="H32" s="20"/>
      <c r="I32" s="20"/>
      <c r="J32" s="20">
        <f>[9]Лист1!B37</f>
        <v>1163461</v>
      </c>
      <c r="K32" s="20"/>
      <c r="Q32" s="22">
        <v>1020712</v>
      </c>
      <c r="R32" s="14">
        <f t="shared" si="2"/>
        <v>142749</v>
      </c>
      <c r="S32" s="14">
        <f t="shared" si="4"/>
        <v>13.985237755605892</v>
      </c>
    </row>
    <row r="33" spans="1:21" s="13" customFormat="1" ht="59.25" customHeight="1" x14ac:dyDescent="0.45">
      <c r="A33" s="18" t="s">
        <v>66</v>
      </c>
      <c r="B33" s="155" t="s">
        <v>67</v>
      </c>
      <c r="C33" s="156"/>
      <c r="D33" s="19" t="s">
        <v>27</v>
      </c>
      <c r="E33" s="20">
        <f>G33-F33</f>
        <v>0</v>
      </c>
      <c r="F33" s="20"/>
      <c r="G33" s="21">
        <f>H33+I33+J33+K33</f>
        <v>0</v>
      </c>
      <c r="H33" s="20"/>
      <c r="I33" s="20"/>
      <c r="J33" s="20"/>
      <c r="K33" s="20"/>
      <c r="Q33" s="14">
        <v>0</v>
      </c>
      <c r="R33" s="14">
        <f t="shared" si="2"/>
        <v>0</v>
      </c>
      <c r="S33" s="14" t="e">
        <f t="shared" si="4"/>
        <v>#DIV/0!</v>
      </c>
    </row>
    <row r="34" spans="1:21" s="13" customFormat="1" ht="51.75" customHeight="1" x14ac:dyDescent="0.45">
      <c r="A34" s="18" t="s">
        <v>68</v>
      </c>
      <c r="B34" s="145" t="s">
        <v>69</v>
      </c>
      <c r="C34" s="146"/>
      <c r="D34" s="19" t="s">
        <v>27</v>
      </c>
      <c r="E34" s="20"/>
      <c r="F34" s="20"/>
      <c r="G34" s="21"/>
      <c r="H34" s="20"/>
      <c r="I34" s="20"/>
      <c r="J34" s="20"/>
      <c r="K34" s="20"/>
      <c r="Q34" s="14"/>
      <c r="R34" s="14">
        <f t="shared" si="2"/>
        <v>0</v>
      </c>
      <c r="S34" s="14" t="e">
        <f t="shared" si="4"/>
        <v>#DIV/0!</v>
      </c>
    </row>
    <row r="35" spans="1:21" s="13" customFormat="1" ht="51.75" customHeight="1" x14ac:dyDescent="0.45">
      <c r="A35" s="18" t="s">
        <v>70</v>
      </c>
      <c r="B35" s="145" t="s">
        <v>71</v>
      </c>
      <c r="C35" s="146"/>
      <c r="D35" s="19" t="s">
        <v>27</v>
      </c>
      <c r="E35" s="20">
        <f t="shared" ref="E35:E40" si="5">G35-F35</f>
        <v>5434255</v>
      </c>
      <c r="F35" s="20"/>
      <c r="G35" s="21">
        <f t="shared" ref="G35:G40" si="6">H35+I35+J35+K35</f>
        <v>5434255</v>
      </c>
      <c r="H35" s="20">
        <v>5434255</v>
      </c>
      <c r="I35" s="20"/>
      <c r="J35" s="20"/>
      <c r="K35" s="20"/>
      <c r="Q35" s="22">
        <v>4666873</v>
      </c>
      <c r="R35" s="14">
        <f t="shared" si="2"/>
        <v>767382</v>
      </c>
      <c r="S35" s="14">
        <f t="shared" si="4"/>
        <v>16.443172976851951</v>
      </c>
    </row>
    <row r="36" spans="1:21" s="13" customFormat="1" ht="45" customHeight="1" x14ac:dyDescent="0.45">
      <c r="A36" s="18" t="s">
        <v>72</v>
      </c>
      <c r="B36" s="145" t="s">
        <v>73</v>
      </c>
      <c r="C36" s="146"/>
      <c r="D36" s="19" t="s">
        <v>27</v>
      </c>
      <c r="E36" s="20">
        <f t="shared" si="5"/>
        <v>306144</v>
      </c>
      <c r="F36" s="20"/>
      <c r="G36" s="21">
        <f t="shared" si="6"/>
        <v>306144</v>
      </c>
      <c r="H36" s="20"/>
      <c r="I36" s="20"/>
      <c r="J36" s="20">
        <v>306144</v>
      </c>
      <c r="K36" s="20"/>
      <c r="Q36" s="22">
        <v>211176</v>
      </c>
      <c r="R36" s="14">
        <f t="shared" si="2"/>
        <v>94968</v>
      </c>
      <c r="S36" s="14">
        <f t="shared" si="4"/>
        <v>44.971019434026594</v>
      </c>
      <c r="T36" s="14"/>
      <c r="U36" s="14"/>
    </row>
    <row r="37" spans="1:21" s="13" customFormat="1" ht="66" customHeight="1" x14ac:dyDescent="0.45">
      <c r="A37" s="18" t="s">
        <v>74</v>
      </c>
      <c r="B37" s="145" t="s">
        <v>197</v>
      </c>
      <c r="C37" s="146"/>
      <c r="D37" s="19" t="s">
        <v>27</v>
      </c>
      <c r="E37" s="20">
        <f t="shared" si="5"/>
        <v>159411</v>
      </c>
      <c r="F37" s="20"/>
      <c r="G37" s="21">
        <f t="shared" si="6"/>
        <v>159411</v>
      </c>
      <c r="H37" s="20"/>
      <c r="I37" s="20"/>
      <c r="J37" s="20">
        <v>159411</v>
      </c>
      <c r="K37" s="20"/>
      <c r="Q37" s="14">
        <v>0</v>
      </c>
      <c r="R37" s="14">
        <f t="shared" si="2"/>
        <v>159411</v>
      </c>
      <c r="S37" s="14" t="e">
        <f t="shared" si="4"/>
        <v>#DIV/0!</v>
      </c>
    </row>
    <row r="38" spans="1:21" s="13" customFormat="1" ht="66" customHeight="1" x14ac:dyDescent="0.45">
      <c r="A38" s="18" t="s">
        <v>166</v>
      </c>
      <c r="B38" s="145" t="s">
        <v>167</v>
      </c>
      <c r="C38" s="146"/>
      <c r="D38" s="19" t="s">
        <v>27</v>
      </c>
      <c r="E38" s="20">
        <f t="shared" si="5"/>
        <v>580160</v>
      </c>
      <c r="F38" s="20"/>
      <c r="G38" s="21">
        <f t="shared" si="6"/>
        <v>580160</v>
      </c>
      <c r="H38" s="20"/>
      <c r="I38" s="20"/>
      <c r="J38" s="20">
        <v>580160</v>
      </c>
      <c r="K38" s="20"/>
      <c r="Q38" s="22">
        <v>387424</v>
      </c>
      <c r="R38" s="14">
        <f t="shared" si="2"/>
        <v>192736</v>
      </c>
      <c r="S38" s="14"/>
    </row>
    <row r="39" spans="1:21" s="13" customFormat="1" ht="32.25" customHeight="1" x14ac:dyDescent="0.5">
      <c r="A39" s="10" t="s">
        <v>76</v>
      </c>
      <c r="B39" s="151" t="s">
        <v>77</v>
      </c>
      <c r="C39" s="152"/>
      <c r="D39" s="11" t="s">
        <v>27</v>
      </c>
      <c r="E39" s="26">
        <f t="shared" si="5"/>
        <v>100075105</v>
      </c>
      <c r="F39" s="27">
        <f>F40+F66+F73+F75</f>
        <v>0</v>
      </c>
      <c r="G39" s="12">
        <f t="shared" si="6"/>
        <v>100075105</v>
      </c>
      <c r="H39" s="12">
        <f>H40+H66+H73+H75</f>
        <v>92303</v>
      </c>
      <c r="I39" s="12">
        <f>I40+I66+I73+I75</f>
        <v>15035</v>
      </c>
      <c r="J39" s="12">
        <f>J40+J66+J73+J75</f>
        <v>34764419</v>
      </c>
      <c r="K39" s="12">
        <f>K40+K66+K73+K75</f>
        <v>65203348</v>
      </c>
      <c r="Q39" s="94">
        <v>96265224</v>
      </c>
      <c r="R39" s="14">
        <f t="shared" si="2"/>
        <v>3809881</v>
      </c>
    </row>
    <row r="40" spans="1:21" s="13" customFormat="1" ht="32.25" customHeight="1" x14ac:dyDescent="0.2">
      <c r="A40" s="15" t="s">
        <v>5</v>
      </c>
      <c r="B40" s="153" t="s">
        <v>78</v>
      </c>
      <c r="C40" s="154"/>
      <c r="D40" s="28" t="s">
        <v>27</v>
      </c>
      <c r="E40" s="25">
        <f t="shared" si="5"/>
        <v>93120655</v>
      </c>
      <c r="F40" s="29">
        <f>F41+F43+F65</f>
        <v>0</v>
      </c>
      <c r="G40" s="17">
        <f t="shared" si="6"/>
        <v>93120655</v>
      </c>
      <c r="H40" s="17">
        <f>H41+H43+H65</f>
        <v>92303</v>
      </c>
      <c r="I40" s="17">
        <f>I41+I43+I65</f>
        <v>15035</v>
      </c>
      <c r="J40" s="17">
        <f>J41+J43+J65</f>
        <v>28337839</v>
      </c>
      <c r="K40" s="17">
        <f>K41+K43+K65</f>
        <v>64675478</v>
      </c>
      <c r="L40" s="30">
        <v>85351857</v>
      </c>
      <c r="M40" s="30">
        <v>0</v>
      </c>
      <c r="N40" s="30">
        <v>11309</v>
      </c>
      <c r="O40" s="30">
        <v>22915747</v>
      </c>
      <c r="P40" s="30">
        <v>62424801</v>
      </c>
      <c r="Q40" s="17">
        <v>79875859</v>
      </c>
      <c r="R40" s="17">
        <v>0</v>
      </c>
      <c r="S40" s="17">
        <v>24632</v>
      </c>
      <c r="T40" s="17">
        <v>20533656</v>
      </c>
      <c r="U40" s="17">
        <v>59317571</v>
      </c>
    </row>
    <row r="41" spans="1:21" s="13" customFormat="1" ht="59.25" customHeight="1" x14ac:dyDescent="0.2">
      <c r="A41" s="15" t="s">
        <v>79</v>
      </c>
      <c r="B41" s="147" t="s">
        <v>80</v>
      </c>
      <c r="C41" s="148"/>
      <c r="D41" s="31" t="s">
        <v>27</v>
      </c>
      <c r="E41" s="32"/>
      <c r="F41" s="33"/>
      <c r="G41" s="34"/>
      <c r="H41" s="33"/>
      <c r="I41" s="33"/>
      <c r="J41" s="32"/>
      <c r="K41" s="32"/>
      <c r="L41" s="30">
        <f>G40+G75-L40</f>
        <v>9536126</v>
      </c>
      <c r="M41" s="30">
        <f>H40+H75-M40</f>
        <v>92303</v>
      </c>
      <c r="N41" s="30">
        <f>I40+I75-N40</f>
        <v>3726</v>
      </c>
      <c r="O41" s="30">
        <f>J40+J75-O40</f>
        <v>6661550</v>
      </c>
      <c r="P41" s="30">
        <f>K40+K75-P40</f>
        <v>2778547</v>
      </c>
      <c r="Q41" s="17">
        <f>G40+G75-Q40</f>
        <v>15012124</v>
      </c>
      <c r="R41" s="17">
        <f>H40+H75-R40</f>
        <v>92303</v>
      </c>
      <c r="S41" s="17">
        <f>I40+I75-S40</f>
        <v>-9597</v>
      </c>
      <c r="T41" s="17">
        <f>J40+J75-T40</f>
        <v>9043641</v>
      </c>
      <c r="U41" s="17">
        <f>K40+K75-U40</f>
        <v>5885777</v>
      </c>
    </row>
    <row r="42" spans="1:21" s="35" customFormat="1" ht="39" customHeight="1" x14ac:dyDescent="0.3">
      <c r="A42" s="18" t="s">
        <v>81</v>
      </c>
      <c r="B42" s="145" t="s">
        <v>82</v>
      </c>
      <c r="C42" s="146"/>
      <c r="D42" s="19" t="s">
        <v>27</v>
      </c>
      <c r="E42" s="32"/>
      <c r="F42" s="33"/>
      <c r="G42" s="34"/>
      <c r="H42" s="33"/>
      <c r="I42" s="33"/>
      <c r="J42" s="32"/>
      <c r="K42" s="32"/>
      <c r="L42" s="30"/>
      <c r="M42" s="30"/>
      <c r="N42" s="30"/>
      <c r="O42" s="30"/>
      <c r="P42" s="30"/>
    </row>
    <row r="43" spans="1:21" s="13" customFormat="1" ht="67.5" customHeight="1" x14ac:dyDescent="0.5">
      <c r="A43" s="15" t="s">
        <v>83</v>
      </c>
      <c r="B43" s="147" t="s">
        <v>84</v>
      </c>
      <c r="C43" s="148"/>
      <c r="D43" s="29" t="s">
        <v>27</v>
      </c>
      <c r="E43" s="17">
        <f t="shared" ref="E43:E66" si="7">G43-F43</f>
        <v>93120655</v>
      </c>
      <c r="F43" s="17">
        <f>F44+F57+F63+F64</f>
        <v>0</v>
      </c>
      <c r="G43" s="17">
        <f t="shared" ref="G43:G81" si="8">H43+I43+J43+K43</f>
        <v>93120655</v>
      </c>
      <c r="H43" s="17">
        <f>H44+H57+H63+H64</f>
        <v>92303</v>
      </c>
      <c r="I43" s="17">
        <f>I44+I57+I63+I64</f>
        <v>15035</v>
      </c>
      <c r="J43" s="17">
        <f>J44+J57+J63+J64</f>
        <v>28337839</v>
      </c>
      <c r="K43" s="17">
        <f>K44+K57+K63+K64</f>
        <v>64675478</v>
      </c>
      <c r="Q43" s="94">
        <v>91262591</v>
      </c>
      <c r="R43" s="36">
        <f>E43-Q43</f>
        <v>1858064</v>
      </c>
      <c r="S43" s="14">
        <f t="shared" ref="S43:S55" si="9">R43/Q43*100</f>
        <v>2.0359535924199217</v>
      </c>
    </row>
    <row r="44" spans="1:21" s="13" customFormat="1" ht="91.5" customHeight="1" x14ac:dyDescent="0.5">
      <c r="A44" s="15" t="s">
        <v>6</v>
      </c>
      <c r="B44" s="147" t="s">
        <v>85</v>
      </c>
      <c r="C44" s="148"/>
      <c r="D44" s="16" t="s">
        <v>27</v>
      </c>
      <c r="E44" s="25">
        <f>G44-F44</f>
        <v>90684431</v>
      </c>
      <c r="F44" s="29">
        <f>F45+F47+F50+F51+F52</f>
        <v>0</v>
      </c>
      <c r="G44" s="17">
        <f t="shared" si="8"/>
        <v>90684431</v>
      </c>
      <c r="H44" s="17">
        <f>SUM(H45:H56)</f>
        <v>92303</v>
      </c>
      <c r="I44" s="17">
        <f>SUM(I45:I56)</f>
        <v>15035</v>
      </c>
      <c r="J44" s="17">
        <f>SUM(J45:J56)</f>
        <v>25907235</v>
      </c>
      <c r="K44" s="17">
        <f>SUM(K45:K56)</f>
        <v>64669858</v>
      </c>
      <c r="Q44" s="94">
        <v>88518080</v>
      </c>
      <c r="R44" s="36">
        <f>E44-Q44</f>
        <v>2166351</v>
      </c>
      <c r="S44" s="14">
        <f t="shared" si="9"/>
        <v>2.4473542580227678</v>
      </c>
    </row>
    <row r="45" spans="1:21" s="13" customFormat="1" ht="52.5" customHeight="1" x14ac:dyDescent="0.5">
      <c r="A45" s="18" t="s">
        <v>86</v>
      </c>
      <c r="B45" s="145" t="s">
        <v>87</v>
      </c>
      <c r="C45" s="146"/>
      <c r="D45" s="19" t="s">
        <v>27</v>
      </c>
      <c r="E45" s="20">
        <f t="shared" si="7"/>
        <v>13073694</v>
      </c>
      <c r="F45" s="20"/>
      <c r="G45" s="21">
        <f t="shared" si="8"/>
        <v>13073694</v>
      </c>
      <c r="H45" s="20">
        <v>92303</v>
      </c>
      <c r="I45" s="20"/>
      <c r="J45" s="20">
        <v>2075642</v>
      </c>
      <c r="K45" s="20">
        <v>10905749</v>
      </c>
      <c r="Q45" s="105">
        <v>12339324</v>
      </c>
      <c r="R45" s="94">
        <f t="shared" ref="R45:R55" si="10">E45-Q45</f>
        <v>734370</v>
      </c>
      <c r="S45" s="14">
        <f t="shared" si="9"/>
        <v>5.9514605500268898</v>
      </c>
    </row>
    <row r="46" spans="1:21" s="13" customFormat="1" ht="52.5" customHeight="1" x14ac:dyDescent="0.5">
      <c r="A46" s="18" t="s">
        <v>88</v>
      </c>
      <c r="B46" s="145" t="s">
        <v>89</v>
      </c>
      <c r="C46" s="146"/>
      <c r="D46" s="19" t="s">
        <v>27</v>
      </c>
      <c r="E46" s="20">
        <f t="shared" si="7"/>
        <v>803041</v>
      </c>
      <c r="F46" s="20"/>
      <c r="G46" s="21">
        <f t="shared" si="8"/>
        <v>803041</v>
      </c>
      <c r="H46" s="20"/>
      <c r="I46" s="20"/>
      <c r="J46" s="20">
        <v>126602</v>
      </c>
      <c r="K46" s="20">
        <v>676439</v>
      </c>
      <c r="Q46" s="105">
        <v>771271</v>
      </c>
      <c r="R46" s="36">
        <f>E46-Q46</f>
        <v>31770</v>
      </c>
      <c r="S46" s="14">
        <f t="shared" si="9"/>
        <v>4.1191747129089515</v>
      </c>
    </row>
    <row r="47" spans="1:21" s="13" customFormat="1" ht="58.5" customHeight="1" x14ac:dyDescent="0.5">
      <c r="A47" s="18" t="s">
        <v>90</v>
      </c>
      <c r="B47" s="145" t="s">
        <v>91</v>
      </c>
      <c r="C47" s="146"/>
      <c r="D47" s="19" t="s">
        <v>27</v>
      </c>
      <c r="E47" s="20">
        <f t="shared" si="7"/>
        <v>54323835</v>
      </c>
      <c r="F47" s="20"/>
      <c r="G47" s="21">
        <f t="shared" si="8"/>
        <v>54323835</v>
      </c>
      <c r="H47" s="20"/>
      <c r="I47" s="20">
        <v>15035</v>
      </c>
      <c r="J47" s="20">
        <v>18123666</v>
      </c>
      <c r="K47" s="20">
        <v>36185134</v>
      </c>
      <c r="Q47" s="104">
        <v>54712444</v>
      </c>
      <c r="R47" s="94">
        <f t="shared" si="10"/>
        <v>-388609</v>
      </c>
      <c r="S47" s="14">
        <f t="shared" si="9"/>
        <v>-0.71027534430741202</v>
      </c>
    </row>
    <row r="48" spans="1:21" s="13" customFormat="1" ht="58.5" customHeight="1" x14ac:dyDescent="0.5">
      <c r="A48" s="18" t="s">
        <v>92</v>
      </c>
      <c r="B48" s="145" t="s">
        <v>93</v>
      </c>
      <c r="C48" s="146"/>
      <c r="D48" s="19" t="s">
        <v>27</v>
      </c>
      <c r="E48" s="20">
        <f t="shared" si="7"/>
        <v>4201</v>
      </c>
      <c r="F48" s="20"/>
      <c r="G48" s="21">
        <f t="shared" si="8"/>
        <v>4201</v>
      </c>
      <c r="H48" s="20"/>
      <c r="I48" s="20"/>
      <c r="J48" s="20">
        <v>0</v>
      </c>
      <c r="K48" s="20">
        <v>4201</v>
      </c>
      <c r="Q48" s="105">
        <v>4907</v>
      </c>
      <c r="R48" s="36">
        <f t="shared" si="10"/>
        <v>-706</v>
      </c>
      <c r="S48" s="14">
        <f t="shared" si="9"/>
        <v>-14.387609537395557</v>
      </c>
    </row>
    <row r="49" spans="1:19" s="13" customFormat="1" ht="57" customHeight="1" x14ac:dyDescent="0.5">
      <c r="A49" s="18" t="s">
        <v>94</v>
      </c>
      <c r="B49" s="145" t="s">
        <v>95</v>
      </c>
      <c r="C49" s="146"/>
      <c r="D49" s="19" t="s">
        <v>27</v>
      </c>
      <c r="E49" s="20">
        <f t="shared" si="7"/>
        <v>1406725</v>
      </c>
      <c r="F49" s="20"/>
      <c r="G49" s="21">
        <f t="shared" si="8"/>
        <v>1406725</v>
      </c>
      <c r="H49" s="20"/>
      <c r="I49" s="20"/>
      <c r="J49" s="20">
        <v>339764</v>
      </c>
      <c r="K49" s="20">
        <v>1066961</v>
      </c>
      <c r="Q49" s="105">
        <v>1035517</v>
      </c>
      <c r="R49" s="36">
        <f t="shared" si="10"/>
        <v>371208</v>
      </c>
      <c r="S49" s="14">
        <f t="shared" si="9"/>
        <v>35.847600763676503</v>
      </c>
    </row>
    <row r="50" spans="1:19" s="13" customFormat="1" ht="54.75" customHeight="1" x14ac:dyDescent="0.5">
      <c r="A50" s="18" t="s">
        <v>96</v>
      </c>
      <c r="B50" s="145" t="s">
        <v>97</v>
      </c>
      <c r="C50" s="146"/>
      <c r="D50" s="19" t="s">
        <v>27</v>
      </c>
      <c r="E50" s="20">
        <f t="shared" si="7"/>
        <v>10278786</v>
      </c>
      <c r="F50" s="20"/>
      <c r="G50" s="21">
        <f t="shared" si="8"/>
        <v>10278786</v>
      </c>
      <c r="H50" s="20"/>
      <c r="I50" s="20"/>
      <c r="J50" s="20">
        <v>224472</v>
      </c>
      <c r="K50" s="20">
        <v>10054314</v>
      </c>
      <c r="Q50" s="105">
        <v>8866281</v>
      </c>
      <c r="R50" s="94">
        <f t="shared" si="10"/>
        <v>1412505</v>
      </c>
      <c r="S50" s="14">
        <f t="shared" si="9"/>
        <v>15.931200466125539</v>
      </c>
    </row>
    <row r="51" spans="1:19" s="13" customFormat="1" ht="54.75" customHeight="1" x14ac:dyDescent="0.5">
      <c r="A51" s="18" t="s">
        <v>98</v>
      </c>
      <c r="B51" s="145" t="s">
        <v>186</v>
      </c>
      <c r="C51" s="146"/>
      <c r="D51" s="19" t="s">
        <v>27</v>
      </c>
      <c r="E51" s="20">
        <f t="shared" si="7"/>
        <v>2066</v>
      </c>
      <c r="F51" s="20"/>
      <c r="G51" s="21">
        <f t="shared" si="8"/>
        <v>2066</v>
      </c>
      <c r="H51" s="20"/>
      <c r="I51" s="20"/>
      <c r="J51" s="20">
        <v>1375</v>
      </c>
      <c r="K51" s="20">
        <v>691</v>
      </c>
      <c r="Q51" s="105">
        <v>1780</v>
      </c>
      <c r="R51" s="36">
        <f t="shared" si="10"/>
        <v>286</v>
      </c>
      <c r="S51" s="14">
        <f t="shared" si="9"/>
        <v>16.067415730337078</v>
      </c>
    </row>
    <row r="52" spans="1:19" s="13" customFormat="1" ht="60.75" customHeight="1" x14ac:dyDescent="0.5">
      <c r="A52" s="18" t="s">
        <v>100</v>
      </c>
      <c r="B52" s="145" t="s">
        <v>101</v>
      </c>
      <c r="C52" s="146"/>
      <c r="D52" s="19" t="s">
        <v>27</v>
      </c>
      <c r="E52" s="20">
        <f t="shared" si="7"/>
        <v>261</v>
      </c>
      <c r="F52" s="20"/>
      <c r="G52" s="21">
        <f t="shared" si="8"/>
        <v>261</v>
      </c>
      <c r="H52" s="20"/>
      <c r="I52" s="20"/>
      <c r="J52" s="20">
        <v>0</v>
      </c>
      <c r="K52" s="20">
        <v>261</v>
      </c>
      <c r="Q52" s="105">
        <v>268</v>
      </c>
      <c r="R52" s="36">
        <f t="shared" si="10"/>
        <v>-7</v>
      </c>
      <c r="S52" s="14">
        <f t="shared" si="9"/>
        <v>-2.6119402985074625</v>
      </c>
    </row>
    <row r="53" spans="1:19" s="13" customFormat="1" ht="54.75" customHeight="1" x14ac:dyDescent="0.5">
      <c r="A53" s="18" t="s">
        <v>102</v>
      </c>
      <c r="B53" s="145" t="s">
        <v>103</v>
      </c>
      <c r="C53" s="146"/>
      <c r="D53" s="19" t="s">
        <v>27</v>
      </c>
      <c r="E53" s="20">
        <f t="shared" si="7"/>
        <v>10752595</v>
      </c>
      <c r="F53" s="20"/>
      <c r="G53" s="21">
        <f t="shared" si="8"/>
        <v>10752595</v>
      </c>
      <c r="H53" s="20"/>
      <c r="I53" s="20"/>
      <c r="J53" s="20">
        <v>4991759</v>
      </c>
      <c r="K53" s="20">
        <v>5760836</v>
      </c>
      <c r="Q53" s="105">
        <v>10749335</v>
      </c>
      <c r="R53" s="94">
        <f t="shared" si="10"/>
        <v>3260</v>
      </c>
      <c r="S53" s="14">
        <f t="shared" si="9"/>
        <v>3.0327457465973474E-2</v>
      </c>
    </row>
    <row r="54" spans="1:19" s="13" customFormat="1" ht="65.25" customHeight="1" x14ac:dyDescent="0.5">
      <c r="A54" s="18" t="s">
        <v>104</v>
      </c>
      <c r="B54" s="145" t="s">
        <v>105</v>
      </c>
      <c r="C54" s="146"/>
      <c r="D54" s="19" t="s">
        <v>27</v>
      </c>
      <c r="E54" s="20">
        <f t="shared" si="7"/>
        <v>33146</v>
      </c>
      <c r="F54" s="20"/>
      <c r="G54" s="21">
        <f t="shared" si="8"/>
        <v>33146</v>
      </c>
      <c r="H54" s="20"/>
      <c r="I54" s="20"/>
      <c r="J54" s="20">
        <v>22556</v>
      </c>
      <c r="K54" s="20">
        <v>10590</v>
      </c>
      <c r="Q54" s="105">
        <v>30343</v>
      </c>
      <c r="R54" s="36">
        <f t="shared" si="10"/>
        <v>2803</v>
      </c>
      <c r="S54" s="14">
        <f t="shared" si="9"/>
        <v>9.2377154533170742</v>
      </c>
    </row>
    <row r="55" spans="1:19" s="13" customFormat="1" ht="65.25" customHeight="1" x14ac:dyDescent="0.5">
      <c r="A55" s="18" t="s">
        <v>106</v>
      </c>
      <c r="B55" s="145" t="s">
        <v>107</v>
      </c>
      <c r="C55" s="146"/>
      <c r="D55" s="19" t="s">
        <v>27</v>
      </c>
      <c r="E55" s="20">
        <f t="shared" si="7"/>
        <v>6081</v>
      </c>
      <c r="F55" s="20"/>
      <c r="G55" s="21">
        <f t="shared" si="8"/>
        <v>6081</v>
      </c>
      <c r="H55" s="20"/>
      <c r="I55" s="20"/>
      <c r="J55" s="20">
        <v>1399</v>
      </c>
      <c r="K55" s="20">
        <v>4682</v>
      </c>
      <c r="Q55" s="105">
        <v>6610</v>
      </c>
      <c r="R55" s="36">
        <f t="shared" si="10"/>
        <v>-529</v>
      </c>
      <c r="S55" s="14">
        <f t="shared" si="9"/>
        <v>-8.0030257186081695</v>
      </c>
    </row>
    <row r="56" spans="1:19" s="13" customFormat="1" ht="42.75" customHeight="1" x14ac:dyDescent="0.45">
      <c r="A56" s="18" t="s">
        <v>108</v>
      </c>
      <c r="B56" s="145" t="s">
        <v>109</v>
      </c>
      <c r="C56" s="146"/>
      <c r="D56" s="19" t="s">
        <v>27</v>
      </c>
      <c r="E56" s="20">
        <f t="shared" si="7"/>
        <v>0</v>
      </c>
      <c r="F56" s="20"/>
      <c r="G56" s="21">
        <f t="shared" si="8"/>
        <v>0</v>
      </c>
      <c r="H56" s="20"/>
      <c r="I56" s="20"/>
      <c r="J56" s="20"/>
      <c r="K56" s="20"/>
      <c r="Q56" s="38">
        <v>0</v>
      </c>
      <c r="R56" s="39"/>
      <c r="S56" s="39"/>
    </row>
    <row r="57" spans="1:19" s="13" customFormat="1" ht="57.75" customHeight="1" x14ac:dyDescent="0.2">
      <c r="A57" s="15" t="s">
        <v>7</v>
      </c>
      <c r="B57" s="147" t="s">
        <v>110</v>
      </c>
      <c r="C57" s="148"/>
      <c r="D57" s="16" t="s">
        <v>27</v>
      </c>
      <c r="E57" s="25">
        <f t="shared" si="7"/>
        <v>9489</v>
      </c>
      <c r="F57" s="29">
        <f>F58+F59+F60+F61</f>
        <v>0</v>
      </c>
      <c r="G57" s="17">
        <f t="shared" si="8"/>
        <v>9489</v>
      </c>
      <c r="H57" s="17">
        <f>H58+H59+H60+H61</f>
        <v>0</v>
      </c>
      <c r="I57" s="17">
        <f>I58+I59+I60+I61</f>
        <v>0</v>
      </c>
      <c r="J57" s="17">
        <f>J58+J59+J60+J61</f>
        <v>9489</v>
      </c>
      <c r="K57" s="17">
        <f>K58+K59+K60+K61</f>
        <v>0</v>
      </c>
      <c r="Q57" s="118">
        <v>5643</v>
      </c>
      <c r="R57" s="38"/>
      <c r="S57" s="38"/>
    </row>
    <row r="58" spans="1:19" s="13" customFormat="1" ht="55.5" customHeight="1" x14ac:dyDescent="0.4">
      <c r="A58" s="18" t="s">
        <v>111</v>
      </c>
      <c r="B58" s="145" t="s">
        <v>112</v>
      </c>
      <c r="C58" s="146"/>
      <c r="D58" s="19" t="s">
        <v>27</v>
      </c>
      <c r="E58" s="32">
        <f t="shared" si="7"/>
        <v>0</v>
      </c>
      <c r="F58" s="33"/>
      <c r="G58" s="21">
        <f t="shared" si="8"/>
        <v>0</v>
      </c>
      <c r="H58" s="20"/>
      <c r="I58" s="20"/>
      <c r="J58" s="20">
        <v>0</v>
      </c>
      <c r="K58" s="20"/>
      <c r="L58" s="40"/>
      <c r="Q58" s="38">
        <v>0</v>
      </c>
      <c r="R58" s="38"/>
      <c r="S58" s="38"/>
    </row>
    <row r="59" spans="1:19" s="13" customFormat="1" ht="46.5" customHeight="1" x14ac:dyDescent="0.5">
      <c r="A59" s="18" t="s">
        <v>113</v>
      </c>
      <c r="B59" s="145" t="s">
        <v>114</v>
      </c>
      <c r="C59" s="146"/>
      <c r="D59" s="19" t="s">
        <v>27</v>
      </c>
      <c r="E59" s="20">
        <f t="shared" si="7"/>
        <v>9489</v>
      </c>
      <c r="F59" s="33"/>
      <c r="G59" s="21">
        <f t="shared" si="8"/>
        <v>9489</v>
      </c>
      <c r="H59" s="20"/>
      <c r="I59" s="20"/>
      <c r="J59" s="20">
        <v>9489</v>
      </c>
      <c r="K59" s="20"/>
      <c r="Q59" s="105">
        <v>5643</v>
      </c>
      <c r="R59" s="36">
        <f>E59-Q59</f>
        <v>3846</v>
      </c>
      <c r="S59" s="14">
        <f>R59/Q59*100</f>
        <v>68.155236576289212</v>
      </c>
    </row>
    <row r="60" spans="1:19" s="13" customFormat="1" ht="46.5" customHeight="1" x14ac:dyDescent="0.2">
      <c r="A60" s="18" t="s">
        <v>115</v>
      </c>
      <c r="B60" s="145" t="s">
        <v>116</v>
      </c>
      <c r="C60" s="146"/>
      <c r="D60" s="19" t="s">
        <v>27</v>
      </c>
      <c r="E60" s="32">
        <f t="shared" si="7"/>
        <v>0</v>
      </c>
      <c r="F60" s="33"/>
      <c r="G60" s="41">
        <f t="shared" si="8"/>
        <v>0</v>
      </c>
      <c r="H60" s="20"/>
      <c r="I60" s="20"/>
      <c r="J60" s="20"/>
      <c r="K60" s="20"/>
      <c r="Q60" s="38">
        <v>0</v>
      </c>
      <c r="R60" s="38"/>
      <c r="S60" s="38"/>
    </row>
    <row r="61" spans="1:19" s="13" customFormat="1" ht="40.5" customHeight="1" x14ac:dyDescent="0.2">
      <c r="A61" s="18" t="s">
        <v>117</v>
      </c>
      <c r="B61" s="145" t="s">
        <v>118</v>
      </c>
      <c r="C61" s="146"/>
      <c r="D61" s="19" t="s">
        <v>27</v>
      </c>
      <c r="E61" s="32">
        <f t="shared" si="7"/>
        <v>0</v>
      </c>
      <c r="F61" s="33"/>
      <c r="G61" s="41">
        <f t="shared" si="8"/>
        <v>0</v>
      </c>
      <c r="H61" s="20"/>
      <c r="I61" s="20"/>
      <c r="J61" s="20"/>
      <c r="K61" s="20"/>
      <c r="Q61" s="38">
        <v>0</v>
      </c>
      <c r="R61" s="38"/>
      <c r="S61" s="38"/>
    </row>
    <row r="62" spans="1:19" s="13" customFormat="1" ht="34.5" customHeight="1" x14ac:dyDescent="0.2">
      <c r="A62" s="18" t="s">
        <v>119</v>
      </c>
      <c r="B62" s="145" t="s">
        <v>109</v>
      </c>
      <c r="C62" s="146"/>
      <c r="D62" s="19" t="s">
        <v>27</v>
      </c>
      <c r="E62" s="32">
        <f t="shared" si="7"/>
        <v>0</v>
      </c>
      <c r="F62" s="33"/>
      <c r="G62" s="41">
        <f t="shared" si="8"/>
        <v>0</v>
      </c>
      <c r="H62" s="20"/>
      <c r="I62" s="20"/>
      <c r="J62" s="20"/>
      <c r="K62" s="20"/>
      <c r="Q62" s="38">
        <v>0</v>
      </c>
      <c r="R62" s="38"/>
      <c r="S62" s="38"/>
    </row>
    <row r="63" spans="1:19" s="13" customFormat="1" ht="36" customHeight="1" x14ac:dyDescent="0.2">
      <c r="A63" s="15" t="s">
        <v>8</v>
      </c>
      <c r="B63" s="147" t="s">
        <v>120</v>
      </c>
      <c r="C63" s="148"/>
      <c r="D63" s="16" t="s">
        <v>27</v>
      </c>
      <c r="E63" s="42">
        <f t="shared" si="7"/>
        <v>0</v>
      </c>
      <c r="F63" s="43"/>
      <c r="G63" s="44">
        <f t="shared" si="8"/>
        <v>0</v>
      </c>
      <c r="H63" s="45"/>
      <c r="I63" s="45"/>
      <c r="J63" s="20"/>
      <c r="K63" s="20"/>
      <c r="Q63" s="38">
        <v>0</v>
      </c>
      <c r="R63" s="38"/>
      <c r="S63" s="38"/>
    </row>
    <row r="64" spans="1:19" s="13" customFormat="1" ht="31.5" customHeight="1" x14ac:dyDescent="0.5">
      <c r="A64" s="15" t="s">
        <v>9</v>
      </c>
      <c r="B64" s="147" t="s">
        <v>121</v>
      </c>
      <c r="C64" s="148"/>
      <c r="D64" s="16" t="s">
        <v>27</v>
      </c>
      <c r="E64" s="45">
        <f t="shared" si="7"/>
        <v>2426735</v>
      </c>
      <c r="F64" s="45"/>
      <c r="G64" s="46">
        <f>H64+I64+J64+K64</f>
        <v>2426735</v>
      </c>
      <c r="H64" s="45"/>
      <c r="I64" s="45"/>
      <c r="J64" s="20">
        <v>2421115</v>
      </c>
      <c r="K64" s="20">
        <v>5620</v>
      </c>
      <c r="Q64" s="105">
        <v>2738868</v>
      </c>
      <c r="R64" s="36">
        <f>E64-Q64</f>
        <v>-312133</v>
      </c>
      <c r="S64" s="38"/>
    </row>
    <row r="65" spans="1:19" s="47" customFormat="1" ht="24.95" customHeight="1" x14ac:dyDescent="0.2">
      <c r="A65" s="15" t="s">
        <v>10</v>
      </c>
      <c r="B65" s="147" t="s">
        <v>122</v>
      </c>
      <c r="C65" s="148"/>
      <c r="D65" s="29" t="s">
        <v>27</v>
      </c>
      <c r="E65" s="42">
        <f t="shared" si="7"/>
        <v>0</v>
      </c>
      <c r="F65" s="43"/>
      <c r="G65" s="44">
        <f t="shared" si="8"/>
        <v>0</v>
      </c>
      <c r="H65" s="45"/>
      <c r="I65" s="45"/>
      <c r="J65" s="45"/>
      <c r="K65" s="42">
        <v>0</v>
      </c>
      <c r="Q65" s="48">
        <v>0</v>
      </c>
      <c r="R65" s="48"/>
      <c r="S65" s="48"/>
    </row>
    <row r="66" spans="1:19" s="47" customFormat="1" ht="32.25" customHeight="1" x14ac:dyDescent="0.45">
      <c r="A66" s="15" t="s">
        <v>123</v>
      </c>
      <c r="B66" s="147" t="s">
        <v>124</v>
      </c>
      <c r="C66" s="148"/>
      <c r="D66" s="16" t="s">
        <v>27</v>
      </c>
      <c r="E66" s="25">
        <f t="shared" si="7"/>
        <v>4703987</v>
      </c>
      <c r="F66" s="29">
        <f>F67+F68+F69+F70+F71</f>
        <v>0</v>
      </c>
      <c r="G66" s="17">
        <f t="shared" si="8"/>
        <v>4703987</v>
      </c>
      <c r="H66" s="17">
        <f>H67+H68+H69+H70+H71</f>
        <v>0</v>
      </c>
      <c r="I66" s="17">
        <f>I67+I68+I69+I70+I71</f>
        <v>0</v>
      </c>
      <c r="J66" s="17">
        <f>SUM(J67:J72)</f>
        <v>4703987</v>
      </c>
      <c r="K66" s="17">
        <f>K67+K68+K69+K70+K71</f>
        <v>0</v>
      </c>
      <c r="Q66" s="95">
        <v>3897150</v>
      </c>
      <c r="R66" s="14">
        <f t="shared" ref="R66:R71" si="11">E66-Q66</f>
        <v>806837</v>
      </c>
      <c r="S66" s="14">
        <f t="shared" ref="S66:S72" si="12">R66/Q66*100</f>
        <v>20.70325750869225</v>
      </c>
    </row>
    <row r="67" spans="1:19" s="47" customFormat="1" ht="36.75" customHeight="1" x14ac:dyDescent="0.45">
      <c r="A67" s="18" t="s">
        <v>125</v>
      </c>
      <c r="B67" s="145" t="s">
        <v>126</v>
      </c>
      <c r="C67" s="146"/>
      <c r="D67" s="19" t="s">
        <v>27</v>
      </c>
      <c r="E67" s="20">
        <f>G67-F67</f>
        <v>493500</v>
      </c>
      <c r="F67" s="20"/>
      <c r="G67" s="21">
        <f>H67+I67+J67+K67</f>
        <v>493500</v>
      </c>
      <c r="H67" s="20"/>
      <c r="I67" s="50"/>
      <c r="J67" s="20">
        <v>493500</v>
      </c>
      <c r="K67" s="20"/>
      <c r="Q67" s="96">
        <v>411840</v>
      </c>
      <c r="R67" s="14">
        <f t="shared" si="11"/>
        <v>81660</v>
      </c>
      <c r="S67" s="14">
        <f t="shared" si="12"/>
        <v>19.828088578088579</v>
      </c>
    </row>
    <row r="68" spans="1:19" s="47" customFormat="1" ht="32.25" customHeight="1" x14ac:dyDescent="0.45">
      <c r="A68" s="18" t="s">
        <v>127</v>
      </c>
      <c r="B68" s="145" t="s">
        <v>128</v>
      </c>
      <c r="C68" s="146"/>
      <c r="D68" s="19" t="s">
        <v>27</v>
      </c>
      <c r="E68" s="20">
        <f t="shared" ref="E68:E81" si="13">G68-F68</f>
        <v>1113990</v>
      </c>
      <c r="F68" s="20"/>
      <c r="G68" s="21">
        <f>H68+I68+J68+K68</f>
        <v>1113990</v>
      </c>
      <c r="H68" s="20"/>
      <c r="I68" s="50"/>
      <c r="J68" s="20">
        <v>1113990</v>
      </c>
      <c r="K68" s="20"/>
      <c r="Q68" s="96">
        <v>1081585</v>
      </c>
      <c r="R68" s="14">
        <f t="shared" si="11"/>
        <v>32405</v>
      </c>
      <c r="S68" s="14">
        <f t="shared" si="12"/>
        <v>2.9960659587549752</v>
      </c>
    </row>
    <row r="69" spans="1:19" s="13" customFormat="1" ht="32.25" customHeight="1" x14ac:dyDescent="0.45">
      <c r="A69" s="18" t="s">
        <v>129</v>
      </c>
      <c r="B69" s="145" t="s">
        <v>130</v>
      </c>
      <c r="C69" s="146"/>
      <c r="D69" s="19" t="s">
        <v>27</v>
      </c>
      <c r="E69" s="20">
        <f t="shared" si="13"/>
        <v>519168</v>
      </c>
      <c r="F69" s="20"/>
      <c r="G69" s="21">
        <f t="shared" si="8"/>
        <v>519168</v>
      </c>
      <c r="H69" s="20"/>
      <c r="I69" s="50"/>
      <c r="J69" s="20">
        <v>519168</v>
      </c>
      <c r="K69" s="20"/>
      <c r="Q69" s="97">
        <v>478728</v>
      </c>
      <c r="R69" s="14">
        <f t="shared" si="11"/>
        <v>40440</v>
      </c>
      <c r="S69" s="14">
        <f t="shared" si="12"/>
        <v>8.447385571765178</v>
      </c>
    </row>
    <row r="70" spans="1:19" s="13" customFormat="1" ht="37.5" customHeight="1" x14ac:dyDescent="0.45">
      <c r="A70" s="18" t="s">
        <v>131</v>
      </c>
      <c r="B70" s="145" t="s">
        <v>132</v>
      </c>
      <c r="C70" s="146"/>
      <c r="D70" s="19" t="s">
        <v>27</v>
      </c>
      <c r="E70" s="20">
        <f t="shared" si="13"/>
        <v>378723</v>
      </c>
      <c r="F70" s="20"/>
      <c r="G70" s="21">
        <f t="shared" si="8"/>
        <v>378723</v>
      </c>
      <c r="H70" s="20"/>
      <c r="I70" s="50"/>
      <c r="J70" s="20">
        <v>378723</v>
      </c>
      <c r="K70" s="20"/>
      <c r="Q70" s="97">
        <v>289834</v>
      </c>
      <c r="R70" s="14">
        <f t="shared" si="11"/>
        <v>88889</v>
      </c>
      <c r="S70" s="14">
        <f t="shared" si="12"/>
        <v>30.66893463154771</v>
      </c>
    </row>
    <row r="71" spans="1:19" s="13" customFormat="1" ht="39" customHeight="1" x14ac:dyDescent="0.45">
      <c r="A71" s="18" t="s">
        <v>133</v>
      </c>
      <c r="B71" s="145" t="s">
        <v>192</v>
      </c>
      <c r="C71" s="146"/>
      <c r="D71" s="19" t="s">
        <v>27</v>
      </c>
      <c r="E71" s="20">
        <f t="shared" si="13"/>
        <v>2010606</v>
      </c>
      <c r="F71" s="20"/>
      <c r="G71" s="21">
        <f t="shared" si="8"/>
        <v>2010606</v>
      </c>
      <c r="H71" s="20"/>
      <c r="I71" s="50"/>
      <c r="J71" s="20">
        <v>2010606</v>
      </c>
      <c r="K71" s="20"/>
      <c r="Q71" s="97">
        <v>1458203</v>
      </c>
      <c r="R71" s="14">
        <f t="shared" si="11"/>
        <v>552403</v>
      </c>
      <c r="S71" s="14">
        <f t="shared" si="12"/>
        <v>37.882448465680021</v>
      </c>
    </row>
    <row r="72" spans="1:19" s="13" customFormat="1" ht="39" customHeight="1" x14ac:dyDescent="0.45">
      <c r="A72" s="18" t="s">
        <v>168</v>
      </c>
      <c r="B72" s="145" t="s">
        <v>169</v>
      </c>
      <c r="C72" s="146"/>
      <c r="D72" s="19" t="s">
        <v>27</v>
      </c>
      <c r="E72" s="20">
        <f>G72-F72</f>
        <v>188000</v>
      </c>
      <c r="F72" s="20"/>
      <c r="G72" s="21">
        <f t="shared" si="8"/>
        <v>188000</v>
      </c>
      <c r="H72" s="20"/>
      <c r="I72" s="50"/>
      <c r="J72" s="20">
        <v>188000</v>
      </c>
      <c r="K72" s="20"/>
      <c r="Q72" s="97">
        <v>176960</v>
      </c>
      <c r="R72" s="14">
        <f>E72-Q72</f>
        <v>11040</v>
      </c>
      <c r="S72" s="14">
        <f t="shared" si="12"/>
        <v>6.2386980108499097</v>
      </c>
    </row>
    <row r="73" spans="1:19" s="13" customFormat="1" ht="61.5" customHeight="1" x14ac:dyDescent="0.5">
      <c r="A73" s="15" t="s">
        <v>135</v>
      </c>
      <c r="B73" s="147" t="s">
        <v>136</v>
      </c>
      <c r="C73" s="148"/>
      <c r="D73" s="16" t="s">
        <v>27</v>
      </c>
      <c r="E73" s="42">
        <f t="shared" si="13"/>
        <v>483135</v>
      </c>
      <c r="F73" s="43"/>
      <c r="G73" s="44">
        <f t="shared" si="8"/>
        <v>483135</v>
      </c>
      <c r="H73" s="45"/>
      <c r="I73" s="52"/>
      <c r="J73" s="20">
        <f>J74</f>
        <v>483135</v>
      </c>
      <c r="K73" s="20"/>
      <c r="Q73" s="104">
        <v>514140</v>
      </c>
      <c r="R73" s="14">
        <f>E73-Q73</f>
        <v>-31005</v>
      </c>
      <c r="S73" s="38"/>
    </row>
    <row r="74" spans="1:19" s="13" customFormat="1" ht="36.75" customHeight="1" x14ac:dyDescent="0.5">
      <c r="A74" s="15" t="s">
        <v>183</v>
      </c>
      <c r="B74" s="109" t="s">
        <v>184</v>
      </c>
      <c r="C74" s="123"/>
      <c r="D74" s="16" t="s">
        <v>27</v>
      </c>
      <c r="E74" s="42">
        <f t="shared" si="13"/>
        <v>483135</v>
      </c>
      <c r="F74" s="43"/>
      <c r="G74" s="44">
        <f t="shared" si="8"/>
        <v>483135</v>
      </c>
      <c r="H74" s="45"/>
      <c r="I74" s="52"/>
      <c r="J74" s="20">
        <v>483135</v>
      </c>
      <c r="K74" s="20"/>
      <c r="Q74" s="105">
        <v>514140</v>
      </c>
      <c r="R74" s="14">
        <f>E74-Q74</f>
        <v>-31005</v>
      </c>
      <c r="S74" s="38"/>
    </row>
    <row r="75" spans="1:19" s="13" customFormat="1" ht="60" customHeight="1" x14ac:dyDescent="0.5">
      <c r="A75" s="16" t="s">
        <v>137</v>
      </c>
      <c r="B75" s="149" t="s">
        <v>138</v>
      </c>
      <c r="C75" s="150"/>
      <c r="D75" s="16" t="s">
        <v>27</v>
      </c>
      <c r="E75" s="45">
        <f t="shared" si="13"/>
        <v>1767328</v>
      </c>
      <c r="F75" s="53"/>
      <c r="G75" s="46">
        <f t="shared" si="8"/>
        <v>1767328</v>
      </c>
      <c r="H75" s="45"/>
      <c r="I75" s="53"/>
      <c r="J75" s="20">
        <f>SUM(J76:J81)</f>
        <v>1239458</v>
      </c>
      <c r="K75" s="20">
        <f>SUM(K76:K81)</f>
        <v>527870</v>
      </c>
      <c r="Q75" s="104">
        <v>591343</v>
      </c>
      <c r="R75" s="14">
        <f t="shared" ref="R75:R81" si="14">E75-Q75</f>
        <v>1175985</v>
      </c>
      <c r="S75" s="38"/>
    </row>
    <row r="76" spans="1:19" s="13" customFormat="1" ht="34.5" customHeight="1" x14ac:dyDescent="0.5">
      <c r="A76" s="15" t="s">
        <v>139</v>
      </c>
      <c r="B76" s="54" t="s">
        <v>140</v>
      </c>
      <c r="C76" s="124"/>
      <c r="D76" s="16" t="s">
        <v>27</v>
      </c>
      <c r="E76" s="45">
        <f t="shared" si="13"/>
        <v>119238</v>
      </c>
      <c r="F76" s="53"/>
      <c r="G76" s="46">
        <f t="shared" si="8"/>
        <v>119238</v>
      </c>
      <c r="H76" s="45"/>
      <c r="I76" s="52"/>
      <c r="J76" s="20">
        <v>119238</v>
      </c>
      <c r="K76" s="20"/>
      <c r="Q76" s="105">
        <v>113683</v>
      </c>
      <c r="R76" s="14">
        <f t="shared" si="14"/>
        <v>5555</v>
      </c>
      <c r="S76" s="38"/>
    </row>
    <row r="77" spans="1:19" s="13" customFormat="1" ht="32.25" customHeight="1" x14ac:dyDescent="0.45">
      <c r="A77" s="15" t="s">
        <v>141</v>
      </c>
      <c r="B77" s="109" t="s">
        <v>142</v>
      </c>
      <c r="C77" s="124"/>
      <c r="D77" s="16" t="s">
        <v>27</v>
      </c>
      <c r="E77" s="45">
        <f t="shared" si="13"/>
        <v>177705</v>
      </c>
      <c r="F77" s="53"/>
      <c r="G77" s="46">
        <f t="shared" si="8"/>
        <v>177705</v>
      </c>
      <c r="H77" s="45"/>
      <c r="I77" s="53"/>
      <c r="J77" s="20">
        <f>31141+62552</f>
        <v>93693</v>
      </c>
      <c r="K77" s="20">
        <f>21778+62234</f>
        <v>84012</v>
      </c>
      <c r="Q77" s="22">
        <v>113510</v>
      </c>
      <c r="R77" s="14">
        <f t="shared" si="14"/>
        <v>64195</v>
      </c>
      <c r="S77" s="14">
        <f>R77/Q77*100</f>
        <v>56.554488591313543</v>
      </c>
    </row>
    <row r="78" spans="1:19" s="13" customFormat="1" ht="35.25" customHeight="1" x14ac:dyDescent="0.45">
      <c r="A78" s="15" t="s">
        <v>143</v>
      </c>
      <c r="B78" s="109" t="s">
        <v>188</v>
      </c>
      <c r="C78" s="124"/>
      <c r="D78" s="16" t="s">
        <v>27</v>
      </c>
      <c r="E78" s="45">
        <f t="shared" si="13"/>
        <v>8212</v>
      </c>
      <c r="F78" s="53"/>
      <c r="G78" s="46">
        <f t="shared" si="8"/>
        <v>8212</v>
      </c>
      <c r="H78" s="45"/>
      <c r="I78" s="53"/>
      <c r="J78" s="20">
        <v>8212</v>
      </c>
      <c r="K78" s="20"/>
      <c r="Q78" s="22">
        <v>6393</v>
      </c>
      <c r="R78" s="14">
        <f t="shared" si="14"/>
        <v>1819</v>
      </c>
      <c r="S78" s="14">
        <f>R78/Q78*100</f>
        <v>28.452995463788515</v>
      </c>
    </row>
    <row r="79" spans="1:19" s="13" customFormat="1" ht="35.25" customHeight="1" x14ac:dyDescent="0.45">
      <c r="A79" s="15" t="s">
        <v>189</v>
      </c>
      <c r="B79" s="54" t="s">
        <v>194</v>
      </c>
      <c r="C79" s="124"/>
      <c r="D79" s="16"/>
      <c r="E79" s="45">
        <f t="shared" si="13"/>
        <v>327444</v>
      </c>
      <c r="F79" s="53"/>
      <c r="G79" s="46">
        <f t="shared" si="8"/>
        <v>327444</v>
      </c>
      <c r="H79" s="45"/>
      <c r="I79" s="53"/>
      <c r="J79" s="20">
        <v>327444</v>
      </c>
      <c r="K79" s="20"/>
      <c r="Q79" s="22">
        <v>340028</v>
      </c>
      <c r="R79" s="14">
        <f t="shared" si="14"/>
        <v>-12584</v>
      </c>
      <c r="S79" s="14"/>
    </row>
    <row r="80" spans="1:19" s="13" customFormat="1" ht="35.25" customHeight="1" x14ac:dyDescent="0.45">
      <c r="A80" s="15" t="s">
        <v>195</v>
      </c>
      <c r="B80" s="54" t="s">
        <v>198</v>
      </c>
      <c r="C80" s="124"/>
      <c r="D80" s="16"/>
      <c r="E80" s="45">
        <f t="shared" si="13"/>
        <v>1086435</v>
      </c>
      <c r="F80" s="53"/>
      <c r="G80" s="46">
        <f t="shared" si="8"/>
        <v>1086435</v>
      </c>
      <c r="H80" s="45"/>
      <c r="I80" s="53"/>
      <c r="J80" s="20">
        <v>690871</v>
      </c>
      <c r="K80" s="20">
        <v>395564</v>
      </c>
      <c r="Q80" s="22"/>
      <c r="R80" s="14"/>
      <c r="S80" s="14"/>
    </row>
    <row r="81" spans="1:209" s="13" customFormat="1" ht="34.5" customHeight="1" x14ac:dyDescent="0.45">
      <c r="A81" s="15" t="s">
        <v>199</v>
      </c>
      <c r="B81" s="54" t="s">
        <v>144</v>
      </c>
      <c r="C81" s="124"/>
      <c r="D81" s="16" t="s">
        <v>27</v>
      </c>
      <c r="E81" s="45">
        <f t="shared" si="13"/>
        <v>48294</v>
      </c>
      <c r="F81" s="53"/>
      <c r="G81" s="46">
        <f t="shared" si="8"/>
        <v>48294</v>
      </c>
      <c r="H81" s="45"/>
      <c r="I81" s="52"/>
      <c r="J81" s="20"/>
      <c r="K81" s="50">
        <v>48294</v>
      </c>
      <c r="Q81" s="22">
        <v>17729</v>
      </c>
      <c r="R81" s="14">
        <f t="shared" si="14"/>
        <v>30565</v>
      </c>
      <c r="S81" s="14">
        <f>R81/Q81*100</f>
        <v>172.40115065711547</v>
      </c>
    </row>
    <row r="82" spans="1:209" s="47" customFormat="1" ht="48" customHeight="1" x14ac:dyDescent="0.45">
      <c r="A82" s="10" t="s">
        <v>11</v>
      </c>
      <c r="B82" s="143" t="s">
        <v>145</v>
      </c>
      <c r="C82" s="59" t="s">
        <v>146</v>
      </c>
      <c r="D82" s="11" t="s">
        <v>27</v>
      </c>
      <c r="E82" s="26">
        <f>E13-E39</f>
        <v>13592030</v>
      </c>
      <c r="F82" s="26">
        <f>F13-F39</f>
        <v>0</v>
      </c>
      <c r="G82" s="26">
        <f>G13-G39</f>
        <v>13592030</v>
      </c>
      <c r="H82" s="60"/>
      <c r="I82" s="60"/>
      <c r="J82" s="61"/>
      <c r="K82" s="62"/>
      <c r="Q82" s="14"/>
    </row>
    <row r="83" spans="1:209" s="64" customFormat="1" ht="45.75" customHeight="1" x14ac:dyDescent="0.2">
      <c r="A83" s="10" t="s">
        <v>147</v>
      </c>
      <c r="B83" s="144"/>
      <c r="C83" s="59" t="s">
        <v>148</v>
      </c>
      <c r="D83" s="11" t="s">
        <v>12</v>
      </c>
      <c r="E83" s="63">
        <f>E82/E13*100</f>
        <v>11.957748385230261</v>
      </c>
      <c r="F83" s="63"/>
      <c r="G83" s="63">
        <f>G82/G13*100</f>
        <v>11.957748385230261</v>
      </c>
      <c r="H83" s="10"/>
      <c r="I83" s="10"/>
      <c r="J83" s="10"/>
      <c r="K83" s="10"/>
      <c r="L83" s="141"/>
      <c r="M83" s="142"/>
      <c r="N83" s="141"/>
      <c r="O83" s="142"/>
      <c r="P83" s="141"/>
      <c r="Q83" s="142"/>
      <c r="R83" s="141"/>
      <c r="S83" s="142"/>
      <c r="T83" s="141"/>
      <c r="U83" s="142"/>
      <c r="V83" s="141"/>
      <c r="W83" s="142"/>
      <c r="X83" s="141"/>
      <c r="Y83" s="142"/>
      <c r="Z83" s="141"/>
      <c r="AA83" s="142"/>
      <c r="AB83" s="141"/>
      <c r="AC83" s="142"/>
      <c r="AD83" s="141"/>
      <c r="AE83" s="142"/>
      <c r="AF83" s="141"/>
      <c r="AG83" s="142"/>
      <c r="AH83" s="141"/>
      <c r="AI83" s="142"/>
      <c r="AJ83" s="141"/>
      <c r="AK83" s="142"/>
      <c r="AL83" s="141"/>
      <c r="AM83" s="142"/>
      <c r="AN83" s="141"/>
      <c r="AO83" s="142"/>
      <c r="AP83" s="141"/>
      <c r="AQ83" s="142"/>
      <c r="AR83" s="141"/>
      <c r="AS83" s="142"/>
      <c r="AT83" s="141"/>
      <c r="AU83" s="142"/>
      <c r="AV83" s="141"/>
      <c r="AW83" s="142"/>
      <c r="AX83" s="141"/>
      <c r="AY83" s="142"/>
      <c r="AZ83" s="141"/>
      <c r="BA83" s="142"/>
      <c r="BB83" s="141"/>
      <c r="BC83" s="142"/>
      <c r="BD83" s="141"/>
      <c r="BE83" s="142"/>
      <c r="BF83" s="141"/>
      <c r="BG83" s="142"/>
      <c r="BH83" s="141"/>
      <c r="BI83" s="142"/>
      <c r="BJ83" s="141"/>
      <c r="BK83" s="142"/>
      <c r="BL83" s="141"/>
      <c r="BM83" s="142"/>
      <c r="BN83" s="141"/>
      <c r="BO83" s="142"/>
      <c r="BP83" s="141"/>
      <c r="BQ83" s="142"/>
      <c r="BR83" s="141"/>
      <c r="BS83" s="142"/>
      <c r="BT83" s="141"/>
      <c r="BU83" s="142"/>
      <c r="BV83" s="141"/>
      <c r="BW83" s="142"/>
      <c r="BX83" s="141"/>
      <c r="BY83" s="142"/>
      <c r="BZ83" s="141"/>
      <c r="CA83" s="142"/>
      <c r="CB83" s="141"/>
      <c r="CC83" s="142"/>
      <c r="CD83" s="141"/>
      <c r="CE83" s="142"/>
      <c r="CF83" s="141"/>
      <c r="CG83" s="142"/>
      <c r="CH83" s="141"/>
      <c r="CI83" s="142"/>
      <c r="CJ83" s="141"/>
      <c r="CK83" s="142"/>
      <c r="CL83" s="141"/>
      <c r="CM83" s="142"/>
      <c r="CN83" s="141"/>
      <c r="CO83" s="142"/>
      <c r="CP83" s="141"/>
      <c r="CQ83" s="142"/>
      <c r="CR83" s="141"/>
      <c r="CS83" s="142"/>
      <c r="CT83" s="141"/>
      <c r="CU83" s="142"/>
      <c r="CV83" s="141"/>
      <c r="CW83" s="142"/>
      <c r="CX83" s="141"/>
      <c r="CY83" s="142"/>
      <c r="CZ83" s="141"/>
      <c r="DA83" s="142"/>
      <c r="DB83" s="141"/>
      <c r="DC83" s="142"/>
      <c r="DD83" s="141"/>
      <c r="DE83" s="142"/>
      <c r="DF83" s="141"/>
      <c r="DG83" s="142"/>
      <c r="DH83" s="141"/>
      <c r="DI83" s="142"/>
      <c r="DJ83" s="141"/>
      <c r="DK83" s="142"/>
      <c r="DL83" s="141"/>
      <c r="DM83" s="142"/>
      <c r="DN83" s="141"/>
      <c r="DO83" s="142"/>
      <c r="DP83" s="141"/>
      <c r="DQ83" s="142"/>
      <c r="DR83" s="141"/>
      <c r="DS83" s="142"/>
      <c r="DT83" s="141"/>
      <c r="DU83" s="142"/>
      <c r="DV83" s="141"/>
      <c r="DW83" s="142"/>
      <c r="DX83" s="141"/>
      <c r="DY83" s="142"/>
      <c r="DZ83" s="141"/>
      <c r="EA83" s="142"/>
      <c r="EB83" s="141"/>
      <c r="EC83" s="142"/>
      <c r="ED83" s="141"/>
      <c r="EE83" s="142"/>
      <c r="EF83" s="141"/>
      <c r="EG83" s="142"/>
      <c r="EH83" s="141"/>
      <c r="EI83" s="142"/>
      <c r="EJ83" s="141"/>
      <c r="EK83" s="142"/>
      <c r="EL83" s="141"/>
      <c r="EM83" s="142"/>
      <c r="EN83" s="141"/>
      <c r="EO83" s="142"/>
      <c r="EP83" s="141"/>
      <c r="EQ83" s="142"/>
      <c r="ER83" s="141"/>
      <c r="ES83" s="142"/>
      <c r="ET83" s="141"/>
      <c r="EU83" s="142"/>
      <c r="EV83" s="141"/>
      <c r="EW83" s="142"/>
      <c r="EX83" s="141"/>
      <c r="EY83" s="142"/>
      <c r="EZ83" s="141"/>
      <c r="FA83" s="142"/>
      <c r="FB83" s="141"/>
      <c r="FC83" s="142"/>
      <c r="FD83" s="141"/>
      <c r="FE83" s="142"/>
      <c r="FF83" s="141"/>
      <c r="FG83" s="142"/>
      <c r="FH83" s="141"/>
      <c r="FI83" s="142"/>
      <c r="FJ83" s="141"/>
      <c r="FK83" s="142"/>
      <c r="FL83" s="141"/>
      <c r="FM83" s="142"/>
      <c r="FN83" s="141"/>
      <c r="FO83" s="142"/>
      <c r="FP83" s="141"/>
      <c r="FQ83" s="142"/>
      <c r="FR83" s="141"/>
      <c r="FS83" s="142"/>
      <c r="FT83" s="141"/>
      <c r="FU83" s="142"/>
      <c r="FV83" s="141"/>
      <c r="FW83" s="142"/>
      <c r="FX83" s="141"/>
      <c r="FY83" s="142"/>
      <c r="FZ83" s="141"/>
      <c r="GA83" s="142"/>
      <c r="GB83" s="141"/>
      <c r="GC83" s="142"/>
      <c r="GD83" s="141"/>
      <c r="GE83" s="142"/>
      <c r="GF83" s="141"/>
      <c r="GG83" s="142"/>
      <c r="GH83" s="141"/>
      <c r="GI83" s="142"/>
      <c r="GJ83" s="141"/>
      <c r="GK83" s="142"/>
      <c r="GL83" s="141"/>
      <c r="GM83" s="142"/>
      <c r="GN83" s="141"/>
      <c r="GO83" s="142"/>
      <c r="GP83" s="141"/>
      <c r="GQ83" s="142"/>
      <c r="GR83" s="141"/>
      <c r="GS83" s="142"/>
      <c r="GT83" s="141"/>
      <c r="GU83" s="142"/>
      <c r="GV83" s="141"/>
      <c r="GW83" s="142"/>
      <c r="GX83" s="141"/>
      <c r="GY83" s="142"/>
      <c r="GZ83" s="141"/>
      <c r="HA83" s="142"/>
    </row>
    <row r="84" spans="1:209" s="13" customFormat="1" ht="56.25" customHeight="1" x14ac:dyDescent="0.2">
      <c r="A84" s="15" t="s">
        <v>176</v>
      </c>
      <c r="B84" s="138" t="s">
        <v>151</v>
      </c>
      <c r="C84" s="139"/>
      <c r="D84" s="16" t="s">
        <v>27</v>
      </c>
      <c r="E84" s="52">
        <f>E39-E75-E48-E59-E73</f>
        <v>97810952</v>
      </c>
      <c r="F84" s="52"/>
      <c r="G84" s="52">
        <f>G39-G75-G48-G59-G73</f>
        <v>97810952</v>
      </c>
      <c r="H84" s="65"/>
      <c r="I84" s="65"/>
      <c r="J84" s="52"/>
      <c r="K84" s="52"/>
    </row>
    <row r="85" spans="1:209" s="47" customFormat="1" ht="44.25" customHeight="1" x14ac:dyDescent="0.2">
      <c r="A85" s="66"/>
      <c r="B85" s="67"/>
      <c r="C85" s="67"/>
      <c r="D85" s="68"/>
      <c r="E85" s="69"/>
      <c r="F85" s="70"/>
      <c r="G85" s="71"/>
      <c r="H85" s="70"/>
      <c r="I85" s="70"/>
      <c r="J85" s="71"/>
      <c r="K85" s="71"/>
    </row>
    <row r="86" spans="1:209" s="47" customFormat="1" ht="44.25" customHeight="1" x14ac:dyDescent="0.2">
      <c r="A86" s="66"/>
      <c r="B86" s="67"/>
      <c r="C86" s="67"/>
      <c r="D86" s="68"/>
      <c r="E86" s="69"/>
      <c r="F86" s="70"/>
      <c r="G86" s="71"/>
      <c r="H86" s="70"/>
      <c r="I86" s="70"/>
      <c r="J86" s="71"/>
      <c r="K86" s="71"/>
    </row>
    <row r="87" spans="1:209" s="4" customFormat="1" ht="30" x14ac:dyDescent="0.4">
      <c r="A87" s="72" t="s">
        <v>153</v>
      </c>
      <c r="B87" s="72"/>
      <c r="C87" s="72"/>
      <c r="D87" s="72" t="s">
        <v>154</v>
      </c>
      <c r="E87" s="72"/>
      <c r="F87" s="72"/>
      <c r="G87" s="72"/>
      <c r="H87" s="72"/>
      <c r="I87" s="72" t="s">
        <v>155</v>
      </c>
      <c r="J87" s="72"/>
      <c r="K87" s="72"/>
    </row>
    <row r="88" spans="1:209" s="4" customFormat="1" ht="30.75" x14ac:dyDescent="0.45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</row>
    <row r="89" spans="1:209" s="76" customFormat="1" ht="40.5" x14ac:dyDescent="0.55000000000000004">
      <c r="A89" s="74" t="s">
        <v>156</v>
      </c>
      <c r="B89" s="75"/>
      <c r="C89" s="75"/>
      <c r="D89" s="74" t="s">
        <v>157</v>
      </c>
      <c r="E89" s="75"/>
      <c r="F89" s="75"/>
      <c r="G89" s="75"/>
      <c r="H89" s="75"/>
      <c r="I89" s="74" t="s">
        <v>158</v>
      </c>
      <c r="J89" s="75"/>
      <c r="K89" s="75"/>
    </row>
    <row r="90" spans="1:209" s="76" customFormat="1" ht="40.5" x14ac:dyDescent="0.55000000000000004">
      <c r="A90" s="75"/>
      <c r="B90" s="75"/>
      <c r="C90" s="75"/>
      <c r="D90" s="75"/>
      <c r="E90" s="75"/>
      <c r="F90" s="75"/>
      <c r="G90" s="75"/>
      <c r="H90" s="75"/>
      <c r="I90" s="74" t="s">
        <v>14</v>
      </c>
      <c r="J90" s="75"/>
      <c r="K90" s="75"/>
    </row>
    <row r="91" spans="1:209" s="76" customFormat="1" ht="40.5" x14ac:dyDescent="0.55000000000000004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</row>
    <row r="92" spans="1:209" s="4" customFormat="1" ht="39" customHeight="1" x14ac:dyDescent="0.5">
      <c r="A92" s="140"/>
      <c r="B92" s="140"/>
      <c r="C92" s="140"/>
      <c r="D92" s="73" t="s">
        <v>159</v>
      </c>
      <c r="E92" s="73"/>
      <c r="F92" s="73"/>
      <c r="G92" s="73"/>
      <c r="H92" s="73"/>
      <c r="I92" s="73"/>
      <c r="J92" s="73"/>
      <c r="K92" s="73"/>
    </row>
    <row r="93" spans="1:209" s="4" customFormat="1" ht="35.25" x14ac:dyDescent="0.5">
      <c r="A93" s="77"/>
      <c r="B93" s="78"/>
      <c r="C93" s="78"/>
      <c r="D93" s="73" t="s">
        <v>160</v>
      </c>
      <c r="E93" s="73"/>
      <c r="F93" s="73"/>
      <c r="G93" s="73"/>
      <c r="H93" s="73"/>
      <c r="I93" s="74" t="s">
        <v>161</v>
      </c>
      <c r="J93" s="73"/>
      <c r="K93" s="73"/>
    </row>
    <row r="94" spans="1:209" s="4" customFormat="1" ht="30.75" x14ac:dyDescent="0.45">
      <c r="A94" s="79"/>
      <c r="B94" s="73"/>
      <c r="C94" s="73"/>
      <c r="D94" s="73"/>
      <c r="E94" s="73"/>
      <c r="F94" s="73"/>
      <c r="G94" s="73"/>
      <c r="H94" s="73"/>
      <c r="I94" s="73"/>
      <c r="J94" s="73"/>
      <c r="K94" s="73"/>
    </row>
    <row r="95" spans="1:209" s="4" customFormat="1" ht="30.75" x14ac:dyDescent="0.45">
      <c r="A95" s="80" t="s">
        <v>162</v>
      </c>
      <c r="B95" s="73"/>
      <c r="C95" s="80"/>
      <c r="D95" s="73"/>
      <c r="E95" s="80" t="s">
        <v>162</v>
      </c>
      <c r="F95" s="73"/>
      <c r="G95" s="73"/>
      <c r="H95" s="73"/>
      <c r="I95" s="73"/>
      <c r="J95" s="80" t="s">
        <v>162</v>
      </c>
      <c r="K95" s="73"/>
    </row>
    <row r="96" spans="1:209" s="4" customFormat="1" ht="23.25" x14ac:dyDescent="0.35">
      <c r="A96" s="81"/>
      <c r="B96" s="81"/>
      <c r="C96" s="82"/>
      <c r="D96" s="82"/>
      <c r="E96" s="82"/>
      <c r="F96" s="82"/>
      <c r="G96" s="82"/>
      <c r="H96" s="82"/>
      <c r="I96" s="82"/>
      <c r="J96" s="82"/>
      <c r="K96" s="82"/>
    </row>
    <row r="97" spans="1:11" s="4" customFormat="1" ht="23.25" x14ac:dyDescent="0.35">
      <c r="A97" s="81"/>
      <c r="B97" s="81"/>
      <c r="C97" s="83"/>
      <c r="D97" s="82"/>
      <c r="E97" s="82"/>
      <c r="F97" s="82"/>
      <c r="G97" s="82"/>
      <c r="H97" s="82"/>
      <c r="I97" s="82"/>
      <c r="J97" s="82"/>
      <c r="K97" s="82"/>
    </row>
    <row r="98" spans="1:11" s="4" customFormat="1" ht="15.75" x14ac:dyDescent="0.25">
      <c r="A98" s="84"/>
      <c r="B98" s="84"/>
      <c r="F98" s="85"/>
      <c r="G98" s="85"/>
      <c r="H98" s="85"/>
      <c r="I98" s="85"/>
      <c r="J98" s="85"/>
      <c r="K98" s="85"/>
    </row>
    <row r="99" spans="1:11" s="4" customFormat="1" ht="15.75" x14ac:dyDescent="0.25">
      <c r="A99" s="84"/>
      <c r="B99" s="84"/>
      <c r="F99" s="85"/>
      <c r="G99" s="85"/>
      <c r="H99" s="85"/>
      <c r="I99" s="85"/>
      <c r="J99" s="85"/>
      <c r="K99" s="85"/>
    </row>
    <row r="100" spans="1:11" s="4" customFormat="1" ht="15.75" x14ac:dyDescent="0.25">
      <c r="A100" s="84"/>
      <c r="B100" s="84"/>
      <c r="F100" s="85"/>
      <c r="G100" s="85"/>
      <c r="H100" s="85"/>
      <c r="I100" s="179"/>
      <c r="J100" s="180"/>
      <c r="K100" s="85"/>
    </row>
    <row r="101" spans="1:11" s="4" customFormat="1" ht="15.75" x14ac:dyDescent="0.25">
      <c r="A101" s="84"/>
      <c r="B101" s="84"/>
      <c r="F101" s="85"/>
      <c r="G101" s="85"/>
      <c r="H101" s="85"/>
      <c r="I101" s="85"/>
      <c r="J101" s="85"/>
      <c r="K101" s="85"/>
    </row>
    <row r="102" spans="1:11" s="4" customFormat="1" ht="15.75" x14ac:dyDescent="0.25">
      <c r="A102" s="84"/>
      <c r="B102" s="84"/>
      <c r="C102" s="85"/>
      <c r="D102" s="85"/>
      <c r="E102" s="85"/>
      <c r="F102" s="85"/>
      <c r="G102" s="85"/>
      <c r="H102" s="85"/>
      <c r="I102" s="85"/>
      <c r="J102" s="85"/>
      <c r="K102" s="85"/>
    </row>
    <row r="103" spans="1:11" s="4" customFormat="1" ht="15.75" x14ac:dyDescent="0.25">
      <c r="A103" s="84"/>
      <c r="B103" s="84"/>
      <c r="C103" s="85"/>
      <c r="D103" s="85"/>
      <c r="E103" s="85"/>
      <c r="F103" s="85"/>
      <c r="G103" s="85"/>
      <c r="H103" s="85"/>
      <c r="I103" s="85"/>
      <c r="J103" s="85"/>
      <c r="K103" s="85"/>
    </row>
    <row r="104" spans="1:11" s="4" customFormat="1" ht="15.75" x14ac:dyDescent="0.25">
      <c r="A104" s="84"/>
      <c r="B104" s="84"/>
      <c r="C104" s="85"/>
      <c r="D104" s="85"/>
      <c r="E104" s="85"/>
      <c r="F104" s="85"/>
      <c r="G104" s="85"/>
      <c r="H104" s="85"/>
      <c r="I104" s="85"/>
      <c r="J104" s="85"/>
      <c r="K104" s="85"/>
    </row>
    <row r="105" spans="1:11" s="4" customFormat="1" ht="15.75" x14ac:dyDescent="0.25">
      <c r="A105" s="84"/>
      <c r="B105" s="84"/>
      <c r="C105" s="85"/>
      <c r="D105" s="85"/>
      <c r="E105" s="85"/>
      <c r="F105" s="85"/>
      <c r="G105" s="85"/>
      <c r="H105" s="85"/>
      <c r="I105" s="85"/>
      <c r="J105" s="85"/>
      <c r="K105" s="85"/>
    </row>
    <row r="106" spans="1:11" s="4" customFormat="1" ht="15.75" x14ac:dyDescent="0.25">
      <c r="A106" s="84"/>
      <c r="B106" s="84"/>
      <c r="C106" s="85"/>
      <c r="D106" s="85"/>
      <c r="E106" s="85"/>
      <c r="F106" s="85"/>
      <c r="G106" s="85"/>
      <c r="H106" s="85"/>
      <c r="I106" s="85"/>
      <c r="J106" s="85"/>
      <c r="K106" s="85"/>
    </row>
    <row r="107" spans="1:11" s="4" customFormat="1" ht="15.75" x14ac:dyDescent="0.25">
      <c r="A107" s="84"/>
      <c r="B107" s="84"/>
      <c r="C107" s="85"/>
      <c r="D107" s="85"/>
      <c r="E107" s="85"/>
      <c r="F107" s="85"/>
      <c r="G107" s="85"/>
      <c r="H107" s="85"/>
      <c r="I107" s="85"/>
      <c r="J107" s="85"/>
      <c r="K107" s="85"/>
    </row>
    <row r="108" spans="1:11" s="4" customFormat="1" ht="15.75" x14ac:dyDescent="0.25">
      <c r="A108" s="84"/>
      <c r="B108" s="84"/>
      <c r="C108" s="85"/>
      <c r="D108" s="85"/>
      <c r="E108" s="85"/>
      <c r="F108" s="85"/>
      <c r="G108" s="85"/>
      <c r="H108" s="85"/>
      <c r="I108" s="85"/>
      <c r="J108" s="85"/>
      <c r="K108" s="85"/>
    </row>
    <row r="109" spans="1:11" s="4" customFormat="1" ht="15.75" x14ac:dyDescent="0.25">
      <c r="A109" s="84"/>
      <c r="B109" s="84"/>
      <c r="C109" s="85"/>
      <c r="D109" s="85"/>
      <c r="E109" s="85"/>
      <c r="F109" s="85"/>
      <c r="G109" s="85"/>
      <c r="H109" s="85"/>
      <c r="I109" s="85"/>
      <c r="J109" s="85"/>
      <c r="K109" s="85"/>
    </row>
    <row r="110" spans="1:11" s="4" customFormat="1" ht="15.75" x14ac:dyDescent="0.25">
      <c r="A110" s="84"/>
      <c r="B110" s="84"/>
      <c r="C110" s="85"/>
      <c r="D110" s="85"/>
      <c r="E110" s="85"/>
      <c r="F110" s="85"/>
      <c r="G110" s="85"/>
      <c r="H110" s="85"/>
      <c r="I110" s="85"/>
      <c r="J110" s="85"/>
      <c r="K110" s="85"/>
    </row>
    <row r="111" spans="1:11" s="4" customFormat="1" ht="15.75" x14ac:dyDescent="0.25">
      <c r="A111" s="84"/>
      <c r="B111" s="84"/>
      <c r="C111" s="85"/>
      <c r="D111" s="85"/>
      <c r="E111" s="85"/>
      <c r="F111" s="85"/>
      <c r="G111" s="85"/>
      <c r="H111" s="85"/>
      <c r="I111" s="85"/>
      <c r="J111" s="85"/>
      <c r="K111" s="85"/>
    </row>
    <row r="112" spans="1:11" s="4" customFormat="1" ht="12.75" x14ac:dyDescent="0.2">
      <c r="A112" s="84"/>
      <c r="B112" s="84"/>
    </row>
    <row r="113" spans="1:10" s="4" customFormat="1" ht="12.75" x14ac:dyDescent="0.2">
      <c r="A113" s="84"/>
      <c r="B113" s="84"/>
    </row>
    <row r="114" spans="1:10" s="4" customFormat="1" ht="12.75" x14ac:dyDescent="0.2">
      <c r="A114" s="84"/>
      <c r="B114" s="84"/>
    </row>
    <row r="115" spans="1:10" s="4" customFormat="1" ht="12.75" x14ac:dyDescent="0.2">
      <c r="A115" s="84"/>
      <c r="B115" s="84"/>
      <c r="J115" s="99"/>
    </row>
    <row r="116" spans="1:10" s="4" customFormat="1" ht="12.75" x14ac:dyDescent="0.2">
      <c r="A116" s="84"/>
      <c r="B116" s="84"/>
    </row>
    <row r="117" spans="1:10" s="4" customFormat="1" ht="12.75" x14ac:dyDescent="0.2">
      <c r="A117" s="84"/>
      <c r="B117" s="84"/>
    </row>
    <row r="118" spans="1:10" s="4" customFormat="1" ht="12.75" x14ac:dyDescent="0.2">
      <c r="A118" s="84"/>
      <c r="B118" s="84"/>
    </row>
    <row r="119" spans="1:10" s="4" customFormat="1" ht="12.75" x14ac:dyDescent="0.2">
      <c r="A119" s="84"/>
      <c r="B119" s="84"/>
    </row>
    <row r="120" spans="1:10" s="4" customFormat="1" ht="12.75" x14ac:dyDescent="0.2">
      <c r="A120" s="84"/>
      <c r="B120" s="84"/>
    </row>
    <row r="121" spans="1:10" s="4" customFormat="1" ht="12.75" x14ac:dyDescent="0.2">
      <c r="A121" s="84"/>
      <c r="B121" s="84"/>
    </row>
    <row r="122" spans="1:10" s="4" customFormat="1" ht="12.75" x14ac:dyDescent="0.2">
      <c r="A122" s="84"/>
      <c r="B122" s="84"/>
    </row>
    <row r="123" spans="1:10" s="4" customFormat="1" ht="12.75" x14ac:dyDescent="0.2">
      <c r="A123" s="84"/>
      <c r="B123" s="84"/>
    </row>
    <row r="124" spans="1:10" s="4" customFormat="1" ht="12.75" x14ac:dyDescent="0.2">
      <c r="A124" s="84"/>
      <c r="B124" s="84"/>
    </row>
    <row r="125" spans="1:10" s="4" customFormat="1" ht="12.75" x14ac:dyDescent="0.2">
      <c r="A125" s="84"/>
      <c r="B125" s="84"/>
    </row>
    <row r="126" spans="1:10" s="4" customFormat="1" ht="12.75" x14ac:dyDescent="0.2">
      <c r="A126" s="84"/>
      <c r="B126" s="84"/>
    </row>
    <row r="127" spans="1:10" s="4" customFormat="1" ht="12.75" x14ac:dyDescent="0.2">
      <c r="A127" s="84"/>
      <c r="B127" s="84"/>
    </row>
    <row r="128" spans="1:10" s="4" customFormat="1" ht="12.75" x14ac:dyDescent="0.2">
      <c r="A128" s="84"/>
      <c r="B128" s="84"/>
    </row>
    <row r="129" spans="1:2" s="4" customFormat="1" ht="12.75" x14ac:dyDescent="0.2">
      <c r="A129" s="84"/>
      <c r="B129" s="84"/>
    </row>
    <row r="130" spans="1:2" s="4" customFormat="1" ht="12.75" x14ac:dyDescent="0.2">
      <c r="A130" s="84"/>
      <c r="B130" s="84"/>
    </row>
    <row r="131" spans="1:2" s="4" customFormat="1" ht="12.75" x14ac:dyDescent="0.2">
      <c r="A131" s="84"/>
      <c r="B131" s="84"/>
    </row>
    <row r="132" spans="1:2" s="4" customFormat="1" ht="12.75" x14ac:dyDescent="0.2">
      <c r="A132" s="84"/>
      <c r="B132" s="84"/>
    </row>
    <row r="133" spans="1:2" s="4" customFormat="1" ht="12.75" x14ac:dyDescent="0.2">
      <c r="A133" s="84"/>
      <c r="B133" s="84"/>
    </row>
    <row r="134" spans="1:2" s="4" customFormat="1" ht="12.75" x14ac:dyDescent="0.2">
      <c r="A134" s="84"/>
      <c r="B134" s="84"/>
    </row>
    <row r="135" spans="1:2" s="4" customFormat="1" ht="12.75" x14ac:dyDescent="0.2">
      <c r="A135" s="84"/>
      <c r="B135" s="84"/>
    </row>
    <row r="136" spans="1:2" s="4" customFormat="1" ht="12.75" x14ac:dyDescent="0.2">
      <c r="A136" s="84"/>
      <c r="B136" s="84"/>
    </row>
    <row r="137" spans="1:2" s="4" customFormat="1" ht="12.75" x14ac:dyDescent="0.2">
      <c r="A137" s="84"/>
      <c r="B137" s="84"/>
    </row>
    <row r="138" spans="1:2" s="4" customFormat="1" ht="12.75" x14ac:dyDescent="0.2">
      <c r="A138" s="84"/>
      <c r="B138" s="84"/>
    </row>
    <row r="139" spans="1:2" s="4" customFormat="1" ht="12.75" x14ac:dyDescent="0.2">
      <c r="A139" s="84"/>
      <c r="B139" s="84"/>
    </row>
    <row r="140" spans="1:2" s="4" customFormat="1" ht="12.75" x14ac:dyDescent="0.2">
      <c r="A140" s="84"/>
      <c r="B140" s="84"/>
    </row>
    <row r="141" spans="1:2" s="4" customFormat="1" ht="12.75" x14ac:dyDescent="0.2">
      <c r="A141" s="84"/>
      <c r="B141" s="84"/>
    </row>
    <row r="142" spans="1:2" s="4" customFormat="1" ht="12.75" x14ac:dyDescent="0.2">
      <c r="A142" s="84"/>
      <c r="B142" s="84"/>
    </row>
    <row r="143" spans="1:2" s="4" customFormat="1" ht="12.75" x14ac:dyDescent="0.2">
      <c r="A143" s="84"/>
      <c r="B143" s="84"/>
    </row>
    <row r="144" spans="1:2" s="4" customFormat="1" ht="12.75" x14ac:dyDescent="0.2">
      <c r="A144" s="84"/>
      <c r="B144" s="84"/>
    </row>
    <row r="145" spans="1:2" s="4" customFormat="1" ht="12.75" x14ac:dyDescent="0.2">
      <c r="A145" s="84"/>
      <c r="B145" s="84"/>
    </row>
    <row r="146" spans="1:2" s="4" customFormat="1" ht="12.75" x14ac:dyDescent="0.2">
      <c r="A146" s="84"/>
      <c r="B146" s="84"/>
    </row>
    <row r="147" spans="1:2" s="4" customFormat="1" ht="12.75" x14ac:dyDescent="0.2">
      <c r="A147" s="84"/>
      <c r="B147" s="84"/>
    </row>
    <row r="148" spans="1:2" s="4" customFormat="1" ht="12.75" x14ac:dyDescent="0.2">
      <c r="A148" s="84"/>
      <c r="B148" s="84"/>
    </row>
    <row r="149" spans="1:2" s="4" customFormat="1" ht="12.75" x14ac:dyDescent="0.2">
      <c r="A149" s="84"/>
      <c r="B149" s="84"/>
    </row>
    <row r="150" spans="1:2" s="4" customFormat="1" ht="12.75" x14ac:dyDescent="0.2">
      <c r="A150" s="84"/>
      <c r="B150" s="84"/>
    </row>
    <row r="151" spans="1:2" s="4" customFormat="1" ht="12.75" x14ac:dyDescent="0.2">
      <c r="A151" s="84"/>
      <c r="B151" s="84"/>
    </row>
    <row r="152" spans="1:2" s="4" customFormat="1" ht="12.75" x14ac:dyDescent="0.2">
      <c r="A152" s="84"/>
      <c r="B152" s="84"/>
    </row>
    <row r="153" spans="1:2" s="4" customFormat="1" ht="12.75" x14ac:dyDescent="0.2">
      <c r="A153" s="84"/>
      <c r="B153" s="84"/>
    </row>
    <row r="154" spans="1:2" s="4" customFormat="1" ht="12.75" x14ac:dyDescent="0.2">
      <c r="A154" s="84"/>
      <c r="B154" s="84"/>
    </row>
    <row r="155" spans="1:2" s="4" customFormat="1" ht="12.75" x14ac:dyDescent="0.2">
      <c r="A155" s="84"/>
      <c r="B155" s="84"/>
    </row>
    <row r="156" spans="1:2" s="4" customFormat="1" ht="12.75" x14ac:dyDescent="0.2">
      <c r="A156" s="84"/>
      <c r="B156" s="84"/>
    </row>
    <row r="157" spans="1:2" s="4" customFormat="1" ht="12.75" x14ac:dyDescent="0.2">
      <c r="A157" s="84"/>
      <c r="B157" s="84"/>
    </row>
    <row r="158" spans="1:2" s="4" customFormat="1" ht="12.75" x14ac:dyDescent="0.2">
      <c r="A158" s="84"/>
      <c r="B158" s="84"/>
    </row>
    <row r="159" spans="1:2" s="4" customFormat="1" ht="12.75" x14ac:dyDescent="0.2">
      <c r="A159" s="84"/>
      <c r="B159" s="84"/>
    </row>
    <row r="160" spans="1:2" s="4" customFormat="1" ht="12.75" x14ac:dyDescent="0.2">
      <c r="A160" s="84"/>
      <c r="B160" s="84"/>
    </row>
    <row r="161" spans="1:2" s="4" customFormat="1" ht="12.75" x14ac:dyDescent="0.2">
      <c r="A161" s="84"/>
      <c r="B161" s="84"/>
    </row>
    <row r="162" spans="1:2" s="4" customFormat="1" ht="12.75" x14ac:dyDescent="0.2">
      <c r="A162" s="84"/>
      <c r="B162" s="84"/>
    </row>
    <row r="163" spans="1:2" s="4" customFormat="1" ht="12.75" x14ac:dyDescent="0.2">
      <c r="A163" s="84"/>
      <c r="B163" s="84"/>
    </row>
    <row r="164" spans="1:2" s="4" customFormat="1" ht="12.75" x14ac:dyDescent="0.2">
      <c r="A164" s="84"/>
      <c r="B164" s="84"/>
    </row>
    <row r="165" spans="1:2" s="4" customFormat="1" ht="12.75" x14ac:dyDescent="0.2">
      <c r="A165" s="84"/>
      <c r="B165" s="84"/>
    </row>
    <row r="166" spans="1:2" s="4" customFormat="1" ht="12.75" x14ac:dyDescent="0.2">
      <c r="A166" s="84"/>
      <c r="B166" s="84"/>
    </row>
    <row r="167" spans="1:2" s="4" customFormat="1" ht="12.75" x14ac:dyDescent="0.2">
      <c r="A167" s="84"/>
      <c r="B167" s="84"/>
    </row>
    <row r="168" spans="1:2" s="4" customFormat="1" ht="12.75" x14ac:dyDescent="0.2">
      <c r="A168" s="84"/>
      <c r="B168" s="84"/>
    </row>
    <row r="169" spans="1:2" s="4" customFormat="1" ht="12.75" x14ac:dyDescent="0.2">
      <c r="A169" s="84"/>
      <c r="B169" s="84"/>
    </row>
    <row r="170" spans="1:2" s="4" customFormat="1" ht="12.75" x14ac:dyDescent="0.2">
      <c r="A170" s="84"/>
      <c r="B170" s="84"/>
    </row>
    <row r="171" spans="1:2" s="4" customFormat="1" ht="12.75" x14ac:dyDescent="0.2">
      <c r="A171" s="84"/>
      <c r="B171" s="84"/>
    </row>
    <row r="172" spans="1:2" s="4" customFormat="1" ht="12.75" x14ac:dyDescent="0.2">
      <c r="A172" s="84"/>
      <c r="B172" s="84"/>
    </row>
    <row r="173" spans="1:2" s="4" customFormat="1" ht="12.75" x14ac:dyDescent="0.2">
      <c r="A173" s="84"/>
      <c r="B173" s="84"/>
    </row>
    <row r="174" spans="1:2" s="4" customFormat="1" ht="12.75" x14ac:dyDescent="0.2">
      <c r="A174" s="84"/>
      <c r="B174" s="84"/>
    </row>
    <row r="175" spans="1:2" s="4" customFormat="1" ht="12.75" x14ac:dyDescent="0.2">
      <c r="A175" s="84"/>
      <c r="B175" s="84"/>
    </row>
    <row r="176" spans="1:2" s="4" customFormat="1" ht="12.75" x14ac:dyDescent="0.2">
      <c r="A176" s="84"/>
      <c r="B176" s="84"/>
    </row>
    <row r="177" spans="1:2" s="4" customFormat="1" ht="12.75" x14ac:dyDescent="0.2">
      <c r="A177" s="84"/>
      <c r="B177" s="84"/>
    </row>
    <row r="178" spans="1:2" s="4" customFormat="1" ht="12.75" x14ac:dyDescent="0.2">
      <c r="A178" s="84"/>
      <c r="B178" s="84"/>
    </row>
    <row r="179" spans="1:2" s="4" customFormat="1" ht="12.75" x14ac:dyDescent="0.2">
      <c r="A179" s="84"/>
      <c r="B179" s="84"/>
    </row>
    <row r="180" spans="1:2" s="4" customFormat="1" ht="12.75" x14ac:dyDescent="0.2">
      <c r="A180" s="84"/>
      <c r="B180" s="84"/>
    </row>
    <row r="181" spans="1:2" s="4" customFormat="1" ht="12.75" x14ac:dyDescent="0.2">
      <c r="A181" s="84"/>
      <c r="B181" s="84"/>
    </row>
    <row r="182" spans="1:2" s="4" customFormat="1" ht="12.75" x14ac:dyDescent="0.2">
      <c r="A182" s="84"/>
      <c r="B182" s="84"/>
    </row>
    <row r="183" spans="1:2" s="4" customFormat="1" ht="12.75" x14ac:dyDescent="0.2">
      <c r="A183" s="84"/>
      <c r="B183" s="84"/>
    </row>
    <row r="184" spans="1:2" s="4" customFormat="1" ht="12.75" x14ac:dyDescent="0.2">
      <c r="A184" s="84"/>
      <c r="B184" s="84"/>
    </row>
    <row r="185" spans="1:2" s="4" customFormat="1" ht="12.75" x14ac:dyDescent="0.2">
      <c r="A185" s="84"/>
      <c r="B185" s="84"/>
    </row>
    <row r="186" spans="1:2" s="4" customFormat="1" ht="12.75" x14ac:dyDescent="0.2">
      <c r="A186" s="84"/>
      <c r="B186" s="84"/>
    </row>
    <row r="187" spans="1:2" s="4" customFormat="1" ht="12.75" x14ac:dyDescent="0.2">
      <c r="A187" s="84"/>
      <c r="B187" s="84"/>
    </row>
    <row r="188" spans="1:2" s="4" customFormat="1" ht="12.75" x14ac:dyDescent="0.2">
      <c r="A188" s="84"/>
      <c r="B188" s="84"/>
    </row>
    <row r="189" spans="1:2" s="4" customFormat="1" ht="12.75" x14ac:dyDescent="0.2">
      <c r="A189" s="84"/>
      <c r="B189" s="84"/>
    </row>
    <row r="190" spans="1:2" s="4" customFormat="1" ht="12.75" x14ac:dyDescent="0.2">
      <c r="A190" s="84"/>
      <c r="B190" s="84"/>
    </row>
    <row r="191" spans="1:2" s="4" customFormat="1" ht="12.75" x14ac:dyDescent="0.2">
      <c r="A191" s="84"/>
      <c r="B191" s="84"/>
    </row>
    <row r="192" spans="1:2" s="4" customFormat="1" ht="12.75" x14ac:dyDescent="0.2">
      <c r="A192" s="84"/>
      <c r="B192" s="84"/>
    </row>
    <row r="193" spans="1:2" s="4" customFormat="1" ht="12.75" x14ac:dyDescent="0.2">
      <c r="A193" s="84"/>
      <c r="B193" s="84"/>
    </row>
    <row r="194" spans="1:2" s="4" customFormat="1" ht="12.75" x14ac:dyDescent="0.2">
      <c r="A194" s="84"/>
      <c r="B194" s="84"/>
    </row>
    <row r="195" spans="1:2" s="4" customFormat="1" ht="12.75" x14ac:dyDescent="0.2">
      <c r="A195" s="84"/>
      <c r="B195" s="84"/>
    </row>
    <row r="196" spans="1:2" s="4" customFormat="1" ht="12.75" x14ac:dyDescent="0.2">
      <c r="A196" s="84"/>
      <c r="B196" s="84"/>
    </row>
    <row r="197" spans="1:2" s="4" customFormat="1" ht="12.75" x14ac:dyDescent="0.2">
      <c r="A197" s="84"/>
      <c r="B197" s="84"/>
    </row>
    <row r="198" spans="1:2" s="4" customFormat="1" ht="12.75" x14ac:dyDescent="0.2">
      <c r="A198" s="84"/>
      <c r="B198" s="84"/>
    </row>
    <row r="199" spans="1:2" s="4" customFormat="1" ht="12.75" x14ac:dyDescent="0.2">
      <c r="A199" s="84"/>
      <c r="B199" s="84"/>
    </row>
    <row r="200" spans="1:2" s="4" customFormat="1" ht="12.75" x14ac:dyDescent="0.2">
      <c r="A200" s="84"/>
      <c r="B200" s="84"/>
    </row>
    <row r="201" spans="1:2" s="4" customFormat="1" ht="12.75" x14ac:dyDescent="0.2">
      <c r="A201" s="84"/>
      <c r="B201" s="84"/>
    </row>
    <row r="202" spans="1:2" s="4" customFormat="1" ht="12.75" x14ac:dyDescent="0.2">
      <c r="A202" s="84"/>
      <c r="B202" s="84"/>
    </row>
    <row r="203" spans="1:2" s="4" customFormat="1" ht="12.75" x14ac:dyDescent="0.2">
      <c r="A203" s="84"/>
      <c r="B203" s="84"/>
    </row>
    <row r="204" spans="1:2" s="4" customFormat="1" ht="12.75" x14ac:dyDescent="0.2">
      <c r="A204" s="84"/>
      <c r="B204" s="84"/>
    </row>
    <row r="205" spans="1:2" s="4" customFormat="1" ht="12.75" x14ac:dyDescent="0.2">
      <c r="A205" s="84"/>
      <c r="B205" s="84"/>
    </row>
    <row r="206" spans="1:2" s="4" customFormat="1" ht="12.75" x14ac:dyDescent="0.2">
      <c r="A206" s="84"/>
      <c r="B206" s="84"/>
    </row>
    <row r="207" spans="1:2" s="4" customFormat="1" ht="12.75" x14ac:dyDescent="0.2">
      <c r="A207" s="84"/>
      <c r="B207" s="84"/>
    </row>
    <row r="208" spans="1:2" s="4" customFormat="1" ht="12.75" x14ac:dyDescent="0.2">
      <c r="A208" s="84"/>
      <c r="B208" s="84"/>
    </row>
    <row r="209" spans="1:2" s="4" customFormat="1" ht="12.75" x14ac:dyDescent="0.2">
      <c r="A209" s="84"/>
      <c r="B209" s="84"/>
    </row>
    <row r="210" spans="1:2" s="4" customFormat="1" ht="12.75" x14ac:dyDescent="0.2">
      <c r="A210" s="84"/>
      <c r="B210" s="84"/>
    </row>
    <row r="211" spans="1:2" s="4" customFormat="1" ht="12.75" x14ac:dyDescent="0.2">
      <c r="A211" s="84"/>
      <c r="B211" s="84"/>
    </row>
    <row r="212" spans="1:2" s="4" customFormat="1" ht="12.75" x14ac:dyDescent="0.2">
      <c r="A212" s="84"/>
      <c r="B212" s="84"/>
    </row>
    <row r="213" spans="1:2" s="4" customFormat="1" ht="12.75" x14ac:dyDescent="0.2">
      <c r="A213" s="84"/>
      <c r="B213" s="84"/>
    </row>
    <row r="214" spans="1:2" s="4" customFormat="1" ht="12.75" x14ac:dyDescent="0.2">
      <c r="A214" s="84"/>
      <c r="B214" s="84"/>
    </row>
    <row r="215" spans="1:2" s="4" customFormat="1" ht="12.75" x14ac:dyDescent="0.2">
      <c r="A215" s="84"/>
      <c r="B215" s="84"/>
    </row>
    <row r="216" spans="1:2" s="4" customFormat="1" ht="12.75" x14ac:dyDescent="0.2">
      <c r="A216" s="84"/>
      <c r="B216" s="84"/>
    </row>
    <row r="217" spans="1:2" s="4" customFormat="1" ht="12.75" x14ac:dyDescent="0.2">
      <c r="A217" s="84"/>
      <c r="B217" s="84"/>
    </row>
    <row r="218" spans="1:2" s="4" customFormat="1" ht="12.75" x14ac:dyDescent="0.2">
      <c r="A218" s="84"/>
      <c r="B218" s="84"/>
    </row>
    <row r="219" spans="1:2" s="4" customFormat="1" ht="12.75" x14ac:dyDescent="0.2">
      <c r="A219" s="84"/>
      <c r="B219" s="84"/>
    </row>
    <row r="220" spans="1:2" s="4" customFormat="1" ht="12.75" x14ac:dyDescent="0.2">
      <c r="A220" s="84"/>
      <c r="B220" s="84"/>
    </row>
    <row r="221" spans="1:2" s="4" customFormat="1" ht="12.75" x14ac:dyDescent="0.2">
      <c r="A221" s="84"/>
      <c r="B221" s="84"/>
    </row>
    <row r="222" spans="1:2" s="4" customFormat="1" ht="12.75" x14ac:dyDescent="0.2">
      <c r="A222" s="84"/>
      <c r="B222" s="84"/>
    </row>
    <row r="223" spans="1:2" s="4" customFormat="1" ht="12.75" x14ac:dyDescent="0.2">
      <c r="A223" s="84"/>
      <c r="B223" s="84"/>
    </row>
    <row r="224" spans="1:2" s="4" customFormat="1" ht="12.75" x14ac:dyDescent="0.2">
      <c r="A224" s="84"/>
      <c r="B224" s="84"/>
    </row>
    <row r="225" spans="1:2" s="4" customFormat="1" ht="12.75" x14ac:dyDescent="0.2">
      <c r="A225" s="84"/>
      <c r="B225" s="84"/>
    </row>
    <row r="226" spans="1:2" s="4" customFormat="1" ht="12.75" x14ac:dyDescent="0.2">
      <c r="A226" s="84"/>
      <c r="B226" s="84"/>
    </row>
    <row r="227" spans="1:2" s="4" customFormat="1" ht="12.75" x14ac:dyDescent="0.2">
      <c r="A227" s="84"/>
      <c r="B227" s="84"/>
    </row>
    <row r="228" spans="1:2" s="4" customFormat="1" ht="12.75" x14ac:dyDescent="0.2">
      <c r="A228" s="84"/>
      <c r="B228" s="84"/>
    </row>
    <row r="229" spans="1:2" s="4" customFormat="1" ht="12.75" x14ac:dyDescent="0.2">
      <c r="A229" s="84"/>
      <c r="B229" s="84"/>
    </row>
    <row r="230" spans="1:2" s="4" customFormat="1" ht="12.75" x14ac:dyDescent="0.2">
      <c r="A230" s="84"/>
      <c r="B230" s="84"/>
    </row>
    <row r="231" spans="1:2" s="4" customFormat="1" ht="12.75" x14ac:dyDescent="0.2">
      <c r="A231" s="84"/>
      <c r="B231" s="84"/>
    </row>
    <row r="232" spans="1:2" s="4" customFormat="1" ht="12.75" x14ac:dyDescent="0.2">
      <c r="A232" s="84"/>
      <c r="B232" s="84"/>
    </row>
    <row r="233" spans="1:2" s="4" customFormat="1" ht="12.75" x14ac:dyDescent="0.2">
      <c r="A233" s="84"/>
      <c r="B233" s="84"/>
    </row>
    <row r="234" spans="1:2" s="4" customFormat="1" ht="12.75" x14ac:dyDescent="0.2">
      <c r="A234" s="84"/>
      <c r="B234" s="84"/>
    </row>
    <row r="235" spans="1:2" s="4" customFormat="1" ht="12.75" x14ac:dyDescent="0.2">
      <c r="A235" s="84"/>
      <c r="B235" s="84"/>
    </row>
    <row r="236" spans="1:2" s="4" customFormat="1" ht="12.75" x14ac:dyDescent="0.2">
      <c r="A236" s="84"/>
      <c r="B236" s="84"/>
    </row>
    <row r="237" spans="1:2" s="4" customFormat="1" ht="12.75" x14ac:dyDescent="0.2">
      <c r="A237" s="84"/>
      <c r="B237" s="84"/>
    </row>
    <row r="238" spans="1:2" s="4" customFormat="1" ht="12.75" x14ac:dyDescent="0.2">
      <c r="A238" s="84"/>
      <c r="B238" s="84"/>
    </row>
    <row r="239" spans="1:2" s="4" customFormat="1" ht="12.75" x14ac:dyDescent="0.2">
      <c r="A239" s="84"/>
      <c r="B239" s="84"/>
    </row>
    <row r="240" spans="1:2" s="4" customFormat="1" ht="12.75" x14ac:dyDescent="0.2">
      <c r="A240" s="84"/>
      <c r="B240" s="84"/>
    </row>
    <row r="241" spans="1:2" s="4" customFormat="1" ht="12.75" x14ac:dyDescent="0.2">
      <c r="A241" s="84"/>
      <c r="B241" s="84"/>
    </row>
    <row r="242" spans="1:2" s="4" customFormat="1" ht="12.75" x14ac:dyDescent="0.2">
      <c r="A242" s="84"/>
      <c r="B242" s="84"/>
    </row>
    <row r="243" spans="1:2" s="4" customFormat="1" ht="12.75" x14ac:dyDescent="0.2">
      <c r="A243" s="84"/>
      <c r="B243" s="84"/>
    </row>
    <row r="244" spans="1:2" s="4" customFormat="1" ht="12.75" x14ac:dyDescent="0.2">
      <c r="A244" s="84"/>
      <c r="B244" s="84"/>
    </row>
    <row r="245" spans="1:2" s="4" customFormat="1" ht="12.75" x14ac:dyDescent="0.2">
      <c r="A245" s="84"/>
      <c r="B245" s="84"/>
    </row>
    <row r="246" spans="1:2" s="4" customFormat="1" ht="12.75" x14ac:dyDescent="0.2">
      <c r="A246" s="84"/>
      <c r="B246" s="84"/>
    </row>
    <row r="247" spans="1:2" s="4" customFormat="1" ht="12.75" x14ac:dyDescent="0.2">
      <c r="A247" s="84"/>
      <c r="B247" s="84"/>
    </row>
    <row r="248" spans="1:2" s="4" customFormat="1" ht="12.75" x14ac:dyDescent="0.2">
      <c r="A248" s="84"/>
      <c r="B248" s="84"/>
    </row>
    <row r="249" spans="1:2" s="4" customFormat="1" ht="12.75" x14ac:dyDescent="0.2">
      <c r="A249" s="84"/>
      <c r="B249" s="84"/>
    </row>
    <row r="250" spans="1:2" s="4" customFormat="1" ht="12.75" x14ac:dyDescent="0.2">
      <c r="A250" s="84"/>
      <c r="B250" s="84"/>
    </row>
    <row r="251" spans="1:2" s="4" customFormat="1" ht="12.75" x14ac:dyDescent="0.2">
      <c r="A251" s="84"/>
      <c r="B251" s="84"/>
    </row>
    <row r="252" spans="1:2" s="4" customFormat="1" ht="12.75" x14ac:dyDescent="0.2">
      <c r="A252" s="84"/>
      <c r="B252" s="84"/>
    </row>
    <row r="253" spans="1:2" s="4" customFormat="1" ht="12.75" x14ac:dyDescent="0.2">
      <c r="A253" s="84"/>
      <c r="B253" s="84"/>
    </row>
    <row r="254" spans="1:2" s="4" customFormat="1" ht="12.75" x14ac:dyDescent="0.2">
      <c r="A254" s="84"/>
      <c r="B254" s="84"/>
    </row>
    <row r="255" spans="1:2" s="4" customFormat="1" ht="12.75" x14ac:dyDescent="0.2">
      <c r="A255" s="84"/>
      <c r="B255" s="84"/>
    </row>
    <row r="256" spans="1:2" s="4" customFormat="1" ht="12.75" x14ac:dyDescent="0.2">
      <c r="A256" s="84"/>
      <c r="B256" s="84"/>
    </row>
    <row r="257" spans="1:2" s="4" customFormat="1" ht="12.75" x14ac:dyDescent="0.2">
      <c r="A257" s="84"/>
      <c r="B257" s="84"/>
    </row>
    <row r="258" spans="1:2" s="4" customFormat="1" ht="12.75" x14ac:dyDescent="0.2">
      <c r="A258" s="84"/>
      <c r="B258" s="84"/>
    </row>
    <row r="259" spans="1:2" s="4" customFormat="1" ht="12.75" x14ac:dyDescent="0.2">
      <c r="A259" s="84"/>
      <c r="B259" s="84"/>
    </row>
    <row r="260" spans="1:2" s="4" customFormat="1" ht="12.75" x14ac:dyDescent="0.2">
      <c r="A260" s="84"/>
      <c r="B260" s="84"/>
    </row>
    <row r="261" spans="1:2" s="4" customFormat="1" ht="12.75" x14ac:dyDescent="0.2">
      <c r="A261" s="84"/>
      <c r="B261" s="84"/>
    </row>
    <row r="262" spans="1:2" s="4" customFormat="1" ht="12.75" x14ac:dyDescent="0.2">
      <c r="A262" s="84"/>
      <c r="B262" s="84"/>
    </row>
    <row r="263" spans="1:2" s="4" customFormat="1" ht="12.75" x14ac:dyDescent="0.2">
      <c r="A263" s="84"/>
      <c r="B263" s="84"/>
    </row>
    <row r="264" spans="1:2" s="4" customFormat="1" ht="12.75" x14ac:dyDescent="0.2">
      <c r="A264" s="84"/>
      <c r="B264" s="84"/>
    </row>
    <row r="265" spans="1:2" s="4" customFormat="1" ht="12.75" x14ac:dyDescent="0.2">
      <c r="A265" s="84"/>
      <c r="B265" s="84"/>
    </row>
    <row r="266" spans="1:2" s="4" customFormat="1" ht="12.75" x14ac:dyDescent="0.2">
      <c r="A266" s="84"/>
      <c r="B266" s="84"/>
    </row>
    <row r="267" spans="1:2" s="4" customFormat="1" ht="12.75" x14ac:dyDescent="0.2">
      <c r="A267" s="84"/>
      <c r="B267" s="84"/>
    </row>
    <row r="268" spans="1:2" s="4" customFormat="1" ht="12.75" x14ac:dyDescent="0.2">
      <c r="A268" s="84"/>
      <c r="B268" s="84"/>
    </row>
    <row r="269" spans="1:2" s="4" customFormat="1" ht="12.75" x14ac:dyDescent="0.2">
      <c r="A269" s="84"/>
      <c r="B269" s="84"/>
    </row>
    <row r="270" spans="1:2" s="4" customFormat="1" ht="12.75" x14ac:dyDescent="0.2">
      <c r="A270" s="84"/>
      <c r="B270" s="84"/>
    </row>
    <row r="271" spans="1:2" s="4" customFormat="1" ht="12.75" x14ac:dyDescent="0.2">
      <c r="A271" s="84"/>
      <c r="B271" s="84"/>
    </row>
    <row r="272" spans="1:2" s="4" customFormat="1" ht="12.75" x14ac:dyDescent="0.2">
      <c r="A272" s="84"/>
      <c r="B272" s="84"/>
    </row>
    <row r="273" spans="1:2" s="4" customFormat="1" ht="12.75" x14ac:dyDescent="0.2">
      <c r="A273" s="84"/>
      <c r="B273" s="84"/>
    </row>
    <row r="274" spans="1:2" s="4" customFormat="1" ht="12.75" x14ac:dyDescent="0.2">
      <c r="A274" s="84"/>
      <c r="B274" s="84"/>
    </row>
    <row r="275" spans="1:2" s="4" customFormat="1" ht="12.75" x14ac:dyDescent="0.2">
      <c r="A275" s="84"/>
      <c r="B275" s="84"/>
    </row>
    <row r="276" spans="1:2" s="4" customFormat="1" ht="12.75" x14ac:dyDescent="0.2">
      <c r="A276" s="84"/>
      <c r="B276" s="84"/>
    </row>
    <row r="277" spans="1:2" s="4" customFormat="1" ht="12.75" x14ac:dyDescent="0.2">
      <c r="A277" s="84"/>
      <c r="B277" s="84"/>
    </row>
    <row r="278" spans="1:2" s="4" customFormat="1" ht="12.75" x14ac:dyDescent="0.2">
      <c r="A278" s="84"/>
      <c r="B278" s="84"/>
    </row>
    <row r="279" spans="1:2" s="4" customFormat="1" ht="12.75" x14ac:dyDescent="0.2">
      <c r="A279" s="84"/>
      <c r="B279" s="84"/>
    </row>
    <row r="280" spans="1:2" s="4" customFormat="1" ht="12.75" x14ac:dyDescent="0.2">
      <c r="A280" s="84"/>
      <c r="B280" s="84"/>
    </row>
    <row r="281" spans="1:2" s="4" customFormat="1" ht="12.75" x14ac:dyDescent="0.2">
      <c r="A281" s="84"/>
      <c r="B281" s="84"/>
    </row>
    <row r="282" spans="1:2" s="4" customFormat="1" ht="12.75" x14ac:dyDescent="0.2">
      <c r="A282" s="84"/>
      <c r="B282" s="84"/>
    </row>
    <row r="283" spans="1:2" s="4" customFormat="1" ht="12.75" x14ac:dyDescent="0.2">
      <c r="A283" s="84"/>
      <c r="B283" s="84"/>
    </row>
    <row r="284" spans="1:2" s="4" customFormat="1" ht="12.75" x14ac:dyDescent="0.2">
      <c r="A284" s="84"/>
      <c r="B284" s="84"/>
    </row>
    <row r="285" spans="1:2" s="4" customFormat="1" ht="12.75" x14ac:dyDescent="0.2">
      <c r="A285" s="84"/>
      <c r="B285" s="84"/>
    </row>
    <row r="286" spans="1:2" s="4" customFormat="1" ht="12.75" x14ac:dyDescent="0.2">
      <c r="A286" s="84"/>
      <c r="B286" s="84"/>
    </row>
    <row r="287" spans="1:2" s="4" customFormat="1" ht="12.75" x14ac:dyDescent="0.2">
      <c r="A287" s="84"/>
      <c r="B287" s="84"/>
    </row>
    <row r="288" spans="1:2" s="4" customFormat="1" ht="12.75" x14ac:dyDescent="0.2">
      <c r="A288" s="84"/>
      <c r="B288" s="84"/>
    </row>
    <row r="289" spans="1:2" s="4" customFormat="1" ht="12.75" x14ac:dyDescent="0.2">
      <c r="A289" s="84"/>
      <c r="B289" s="84"/>
    </row>
    <row r="290" spans="1:2" s="4" customFormat="1" ht="12.75" x14ac:dyDescent="0.2">
      <c r="A290" s="84"/>
      <c r="B290" s="84"/>
    </row>
    <row r="291" spans="1:2" s="4" customFormat="1" ht="12.75" x14ac:dyDescent="0.2">
      <c r="A291" s="84"/>
      <c r="B291" s="84"/>
    </row>
    <row r="292" spans="1:2" s="4" customFormat="1" ht="12.75" x14ac:dyDescent="0.2">
      <c r="A292" s="84"/>
      <c r="B292" s="84"/>
    </row>
    <row r="293" spans="1:2" s="4" customFormat="1" ht="12.75" x14ac:dyDescent="0.2">
      <c r="A293" s="84"/>
      <c r="B293" s="84"/>
    </row>
    <row r="294" spans="1:2" s="4" customFormat="1" ht="12.75" x14ac:dyDescent="0.2">
      <c r="A294" s="84"/>
      <c r="B294" s="84"/>
    </row>
    <row r="295" spans="1:2" s="4" customFormat="1" ht="12.75" x14ac:dyDescent="0.2">
      <c r="A295" s="84"/>
      <c r="B295" s="84"/>
    </row>
    <row r="296" spans="1:2" s="4" customFormat="1" ht="12.75" x14ac:dyDescent="0.2">
      <c r="A296" s="84"/>
      <c r="B296" s="84"/>
    </row>
    <row r="297" spans="1:2" s="4" customFormat="1" ht="12.75" x14ac:dyDescent="0.2">
      <c r="A297" s="84"/>
      <c r="B297" s="84"/>
    </row>
    <row r="298" spans="1:2" s="4" customFormat="1" ht="12.75" x14ac:dyDescent="0.2">
      <c r="A298" s="84"/>
      <c r="B298" s="84"/>
    </row>
    <row r="299" spans="1:2" s="4" customFormat="1" ht="12.75" x14ac:dyDescent="0.2">
      <c r="A299" s="84"/>
      <c r="B299" s="84"/>
    </row>
    <row r="300" spans="1:2" s="4" customFormat="1" ht="12.75" x14ac:dyDescent="0.2">
      <c r="A300" s="84"/>
      <c r="B300" s="84"/>
    </row>
    <row r="301" spans="1:2" s="4" customFormat="1" ht="12.75" x14ac:dyDescent="0.2">
      <c r="A301" s="84"/>
      <c r="B301" s="84"/>
    </row>
    <row r="302" spans="1:2" x14ac:dyDescent="0.25">
      <c r="A302" s="100"/>
      <c r="B302" s="100"/>
    </row>
    <row r="303" spans="1:2" x14ac:dyDescent="0.25">
      <c r="A303" s="100"/>
      <c r="B303" s="100"/>
    </row>
    <row r="304" spans="1:2" x14ac:dyDescent="0.25">
      <c r="A304" s="100"/>
      <c r="B304" s="100"/>
    </row>
    <row r="305" spans="1:2" x14ac:dyDescent="0.25">
      <c r="A305" s="100"/>
      <c r="B305" s="100"/>
    </row>
    <row r="306" spans="1:2" x14ac:dyDescent="0.25">
      <c r="A306" s="100"/>
      <c r="B306" s="100"/>
    </row>
    <row r="307" spans="1:2" x14ac:dyDescent="0.25">
      <c r="A307" s="100"/>
      <c r="B307" s="100"/>
    </row>
    <row r="308" spans="1:2" x14ac:dyDescent="0.25">
      <c r="A308" s="100"/>
      <c r="B308" s="100"/>
    </row>
    <row r="309" spans="1:2" x14ac:dyDescent="0.25">
      <c r="A309" s="100"/>
      <c r="B309" s="100"/>
    </row>
    <row r="310" spans="1:2" x14ac:dyDescent="0.25">
      <c r="A310" s="100"/>
      <c r="B310" s="100"/>
    </row>
    <row r="311" spans="1:2" x14ac:dyDescent="0.25">
      <c r="A311" s="100"/>
      <c r="B311" s="100"/>
    </row>
    <row r="312" spans="1:2" x14ac:dyDescent="0.25">
      <c r="A312" s="100"/>
      <c r="B312" s="100"/>
    </row>
    <row r="313" spans="1:2" x14ac:dyDescent="0.25">
      <c r="A313" s="100"/>
      <c r="B313" s="100"/>
    </row>
    <row r="314" spans="1:2" x14ac:dyDescent="0.25">
      <c r="A314" s="100"/>
      <c r="B314" s="100"/>
    </row>
    <row r="315" spans="1:2" x14ac:dyDescent="0.25">
      <c r="A315" s="100"/>
      <c r="B315" s="100"/>
    </row>
    <row r="316" spans="1:2" x14ac:dyDescent="0.25">
      <c r="A316" s="100"/>
      <c r="B316" s="100"/>
    </row>
    <row r="317" spans="1:2" x14ac:dyDescent="0.25">
      <c r="A317" s="100"/>
      <c r="B317" s="100"/>
    </row>
    <row r="318" spans="1:2" x14ac:dyDescent="0.25">
      <c r="A318" s="100"/>
      <c r="B318" s="100"/>
    </row>
    <row r="319" spans="1:2" x14ac:dyDescent="0.25">
      <c r="A319" s="100"/>
      <c r="B319" s="100"/>
    </row>
    <row r="320" spans="1:2" x14ac:dyDescent="0.25">
      <c r="A320" s="100"/>
      <c r="B320" s="100"/>
    </row>
    <row r="321" spans="1:2" x14ac:dyDescent="0.25">
      <c r="A321" s="100"/>
      <c r="B321" s="100"/>
    </row>
    <row r="322" spans="1:2" x14ac:dyDescent="0.25">
      <c r="A322" s="100"/>
      <c r="B322" s="100"/>
    </row>
    <row r="323" spans="1:2" x14ac:dyDescent="0.25">
      <c r="A323" s="100"/>
      <c r="B323" s="100"/>
    </row>
    <row r="324" spans="1:2" x14ac:dyDescent="0.25">
      <c r="A324" s="100"/>
      <c r="B324" s="100"/>
    </row>
    <row r="325" spans="1:2" x14ac:dyDescent="0.25">
      <c r="A325" s="100"/>
      <c r="B325" s="100"/>
    </row>
    <row r="326" spans="1:2" x14ac:dyDescent="0.25">
      <c r="A326" s="100"/>
      <c r="B326" s="100"/>
    </row>
    <row r="327" spans="1:2" x14ac:dyDescent="0.25">
      <c r="A327" s="100"/>
      <c r="B327" s="100"/>
    </row>
    <row r="328" spans="1:2" x14ac:dyDescent="0.25">
      <c r="A328" s="100"/>
      <c r="B328" s="100"/>
    </row>
    <row r="329" spans="1:2" x14ac:dyDescent="0.25">
      <c r="A329" s="100"/>
      <c r="B329" s="100"/>
    </row>
    <row r="330" spans="1:2" x14ac:dyDescent="0.25">
      <c r="A330" s="100"/>
      <c r="B330" s="100"/>
    </row>
    <row r="331" spans="1:2" x14ac:dyDescent="0.25">
      <c r="A331" s="100"/>
      <c r="B331" s="100"/>
    </row>
    <row r="332" spans="1:2" x14ac:dyDescent="0.25">
      <c r="A332" s="100"/>
      <c r="B332" s="100"/>
    </row>
    <row r="333" spans="1:2" x14ac:dyDescent="0.25">
      <c r="A333" s="100"/>
      <c r="B333" s="100"/>
    </row>
    <row r="334" spans="1:2" x14ac:dyDescent="0.25">
      <c r="A334" s="100"/>
      <c r="B334" s="100"/>
    </row>
    <row r="335" spans="1:2" x14ac:dyDescent="0.25">
      <c r="A335" s="100"/>
      <c r="B335" s="100"/>
    </row>
    <row r="336" spans="1:2" x14ac:dyDescent="0.25">
      <c r="A336" s="100"/>
      <c r="B336" s="100"/>
    </row>
    <row r="337" spans="1:2" x14ac:dyDescent="0.25">
      <c r="A337" s="100"/>
      <c r="B337" s="100"/>
    </row>
    <row r="338" spans="1:2" x14ac:dyDescent="0.25">
      <c r="A338" s="100"/>
      <c r="B338" s="100"/>
    </row>
    <row r="339" spans="1:2" x14ac:dyDescent="0.25">
      <c r="A339" s="100"/>
      <c r="B339" s="100"/>
    </row>
    <row r="340" spans="1:2" x14ac:dyDescent="0.25">
      <c r="A340" s="100"/>
      <c r="B340" s="100"/>
    </row>
    <row r="341" spans="1:2" x14ac:dyDescent="0.25">
      <c r="A341" s="100"/>
      <c r="B341" s="100"/>
    </row>
    <row r="342" spans="1:2" x14ac:dyDescent="0.25">
      <c r="A342" s="100"/>
      <c r="B342" s="100"/>
    </row>
    <row r="343" spans="1:2" x14ac:dyDescent="0.25">
      <c r="A343" s="100"/>
      <c r="B343" s="100"/>
    </row>
    <row r="344" spans="1:2" x14ac:dyDescent="0.25">
      <c r="A344" s="100"/>
      <c r="B344" s="100"/>
    </row>
    <row r="345" spans="1:2" x14ac:dyDescent="0.25">
      <c r="A345" s="100"/>
      <c r="B345" s="100"/>
    </row>
    <row r="346" spans="1:2" x14ac:dyDescent="0.25">
      <c r="A346" s="100"/>
      <c r="B346" s="100"/>
    </row>
    <row r="347" spans="1:2" x14ac:dyDescent="0.25">
      <c r="A347" s="100"/>
      <c r="B347" s="100"/>
    </row>
    <row r="348" spans="1:2" x14ac:dyDescent="0.25">
      <c r="A348" s="100"/>
      <c r="B348" s="100"/>
    </row>
    <row r="349" spans="1:2" x14ac:dyDescent="0.25">
      <c r="A349" s="100"/>
      <c r="B349" s="100"/>
    </row>
    <row r="350" spans="1:2" x14ac:dyDescent="0.25">
      <c r="A350" s="100"/>
      <c r="B350" s="100"/>
    </row>
    <row r="351" spans="1:2" x14ac:dyDescent="0.25">
      <c r="A351" s="100"/>
      <c r="B351" s="100"/>
    </row>
    <row r="352" spans="1:2" x14ac:dyDescent="0.25">
      <c r="A352" s="100"/>
      <c r="B352" s="100"/>
    </row>
    <row r="353" spans="1:2" x14ac:dyDescent="0.25">
      <c r="A353" s="100"/>
      <c r="B353" s="100"/>
    </row>
    <row r="354" spans="1:2" x14ac:dyDescent="0.25">
      <c r="A354" s="100"/>
      <c r="B354" s="100"/>
    </row>
    <row r="355" spans="1:2" x14ac:dyDescent="0.25">
      <c r="A355" s="100"/>
      <c r="B355" s="100"/>
    </row>
    <row r="356" spans="1:2" x14ac:dyDescent="0.25">
      <c r="A356" s="100"/>
      <c r="B356" s="100"/>
    </row>
    <row r="357" spans="1:2" x14ac:dyDescent="0.25">
      <c r="A357" s="100"/>
      <c r="B357" s="100"/>
    </row>
    <row r="358" spans="1:2" x14ac:dyDescent="0.25">
      <c r="A358" s="100"/>
      <c r="B358" s="100"/>
    </row>
    <row r="359" spans="1:2" x14ac:dyDescent="0.25">
      <c r="A359" s="100"/>
      <c r="B359" s="100"/>
    </row>
    <row r="360" spans="1:2" x14ac:dyDescent="0.25">
      <c r="A360" s="100"/>
      <c r="B360" s="100"/>
    </row>
    <row r="361" spans="1:2" x14ac:dyDescent="0.25">
      <c r="A361" s="100"/>
      <c r="B361" s="100"/>
    </row>
    <row r="362" spans="1:2" x14ac:dyDescent="0.25">
      <c r="A362" s="100"/>
      <c r="B362" s="100"/>
    </row>
    <row r="363" spans="1:2" x14ac:dyDescent="0.25">
      <c r="A363" s="100"/>
      <c r="B363" s="100"/>
    </row>
    <row r="364" spans="1:2" x14ac:dyDescent="0.25">
      <c r="A364" s="100"/>
      <c r="B364" s="100"/>
    </row>
    <row r="365" spans="1:2" x14ac:dyDescent="0.25">
      <c r="A365" s="100"/>
      <c r="B365" s="100"/>
    </row>
    <row r="366" spans="1:2" x14ac:dyDescent="0.25">
      <c r="A366" s="100"/>
      <c r="B366" s="100"/>
    </row>
    <row r="367" spans="1:2" x14ac:dyDescent="0.25">
      <c r="A367" s="100"/>
      <c r="B367" s="100"/>
    </row>
  </sheetData>
  <mergeCells count="176">
    <mergeCell ref="E10:K10"/>
    <mergeCell ref="B12:C12"/>
    <mergeCell ref="B13:C13"/>
    <mergeCell ref="H2:K2"/>
    <mergeCell ref="H3:K3"/>
    <mergeCell ref="H4:K4"/>
    <mergeCell ref="A7:K7"/>
    <mergeCell ref="A8:K8"/>
    <mergeCell ref="A9:K9"/>
    <mergeCell ref="B14:C14"/>
    <mergeCell ref="B15:C15"/>
    <mergeCell ref="B16:C16"/>
    <mergeCell ref="B17:C17"/>
    <mergeCell ref="B18:C18"/>
    <mergeCell ref="B19:C19"/>
    <mergeCell ref="A10:A11"/>
    <mergeCell ref="B10:C11"/>
    <mergeCell ref="D10:D11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75:C75"/>
    <mergeCell ref="B82:B83"/>
    <mergeCell ref="L83:M83"/>
    <mergeCell ref="N83:O83"/>
    <mergeCell ref="P83:Q83"/>
    <mergeCell ref="R83:S83"/>
    <mergeCell ref="B68:C68"/>
    <mergeCell ref="B69:C69"/>
    <mergeCell ref="B70:C70"/>
    <mergeCell ref="B71:C71"/>
    <mergeCell ref="B72:C72"/>
    <mergeCell ref="B73:C73"/>
    <mergeCell ref="AF83:AG83"/>
    <mergeCell ref="AH83:AI83"/>
    <mergeCell ref="AJ83:AK83"/>
    <mergeCell ref="AL83:AM83"/>
    <mergeCell ref="AN83:AO83"/>
    <mergeCell ref="AP83:AQ83"/>
    <mergeCell ref="T83:U83"/>
    <mergeCell ref="V83:W83"/>
    <mergeCell ref="X83:Y83"/>
    <mergeCell ref="Z83:AA83"/>
    <mergeCell ref="AB83:AC83"/>
    <mergeCell ref="AD83:AE83"/>
    <mergeCell ref="BD83:BE83"/>
    <mergeCell ref="BF83:BG83"/>
    <mergeCell ref="BH83:BI83"/>
    <mergeCell ref="BJ83:BK83"/>
    <mergeCell ref="BL83:BM83"/>
    <mergeCell ref="BN83:BO83"/>
    <mergeCell ref="AR83:AS83"/>
    <mergeCell ref="AT83:AU83"/>
    <mergeCell ref="AV83:AW83"/>
    <mergeCell ref="AX83:AY83"/>
    <mergeCell ref="AZ83:BA83"/>
    <mergeCell ref="BB83:BC83"/>
    <mergeCell ref="CB83:CC83"/>
    <mergeCell ref="CD83:CE83"/>
    <mergeCell ref="CF83:CG83"/>
    <mergeCell ref="CH83:CI83"/>
    <mergeCell ref="CJ83:CK83"/>
    <mergeCell ref="CL83:CM83"/>
    <mergeCell ref="BP83:BQ83"/>
    <mergeCell ref="BR83:BS83"/>
    <mergeCell ref="BT83:BU83"/>
    <mergeCell ref="BV83:BW83"/>
    <mergeCell ref="BX83:BY83"/>
    <mergeCell ref="BZ83:CA83"/>
    <mergeCell ref="CZ83:DA83"/>
    <mergeCell ref="DB83:DC83"/>
    <mergeCell ref="DD83:DE83"/>
    <mergeCell ref="DF83:DG83"/>
    <mergeCell ref="DH83:DI83"/>
    <mergeCell ref="DJ83:DK83"/>
    <mergeCell ref="CN83:CO83"/>
    <mergeCell ref="CP83:CQ83"/>
    <mergeCell ref="CR83:CS83"/>
    <mergeCell ref="CT83:CU83"/>
    <mergeCell ref="CV83:CW83"/>
    <mergeCell ref="CX83:CY83"/>
    <mergeCell ref="DX83:DY83"/>
    <mergeCell ref="DZ83:EA83"/>
    <mergeCell ref="EB83:EC83"/>
    <mergeCell ref="ED83:EE83"/>
    <mergeCell ref="EF83:EG83"/>
    <mergeCell ref="EH83:EI83"/>
    <mergeCell ref="DL83:DM83"/>
    <mergeCell ref="DN83:DO83"/>
    <mergeCell ref="DP83:DQ83"/>
    <mergeCell ref="DR83:DS83"/>
    <mergeCell ref="DT83:DU83"/>
    <mergeCell ref="DV83:DW83"/>
    <mergeCell ref="FP83:FQ83"/>
    <mergeCell ref="FR83:FS83"/>
    <mergeCell ref="EV83:EW83"/>
    <mergeCell ref="EX83:EY83"/>
    <mergeCell ref="EZ83:FA83"/>
    <mergeCell ref="FB83:FC83"/>
    <mergeCell ref="FD83:FE83"/>
    <mergeCell ref="FF83:FG83"/>
    <mergeCell ref="EJ83:EK83"/>
    <mergeCell ref="EL83:EM83"/>
    <mergeCell ref="EN83:EO83"/>
    <mergeCell ref="EP83:EQ83"/>
    <mergeCell ref="ER83:ES83"/>
    <mergeCell ref="ET83:EU83"/>
    <mergeCell ref="A92:C92"/>
    <mergeCell ref="I100:J100"/>
    <mergeCell ref="GR83:GS83"/>
    <mergeCell ref="GT83:GU83"/>
    <mergeCell ref="GV83:GW83"/>
    <mergeCell ref="GX83:GY83"/>
    <mergeCell ref="GZ83:HA83"/>
    <mergeCell ref="B84:C84"/>
    <mergeCell ref="GF83:GG83"/>
    <mergeCell ref="GH83:GI83"/>
    <mergeCell ref="GJ83:GK83"/>
    <mergeCell ref="GL83:GM83"/>
    <mergeCell ref="GN83:GO83"/>
    <mergeCell ref="GP83:GQ83"/>
    <mergeCell ref="FT83:FU83"/>
    <mergeCell ref="FV83:FW83"/>
    <mergeCell ref="FX83:FY83"/>
    <mergeCell ref="FZ83:GA83"/>
    <mergeCell ref="GB83:GC83"/>
    <mergeCell ref="GD83:GE83"/>
    <mergeCell ref="FH83:FI83"/>
    <mergeCell ref="FJ83:FK83"/>
    <mergeCell ref="FL83:FM83"/>
    <mergeCell ref="FN83:FO83"/>
  </mergeCells>
  <conditionalFormatting sqref="J67:K81">
    <cfRule type="expression" dxfId="45" priority="10">
      <formula>ROUND(J67,0)-J67&lt;&gt;0</formula>
    </cfRule>
  </conditionalFormatting>
  <conditionalFormatting sqref="J69">
    <cfRule type="expression" dxfId="44" priority="9">
      <formula>ROUND(J69,0)-J69&lt;&gt;0</formula>
    </cfRule>
  </conditionalFormatting>
  <conditionalFormatting sqref="J58:K64">
    <cfRule type="expression" dxfId="43" priority="8">
      <formula>ROUND(J58,0)-J58&lt;&gt;0</formula>
    </cfRule>
  </conditionalFormatting>
  <conditionalFormatting sqref="I45:K55">
    <cfRule type="expression" dxfId="42" priority="7">
      <formula>ROUND(I45,0)-I45&lt;&gt;0</formula>
    </cfRule>
  </conditionalFormatting>
  <conditionalFormatting sqref="H32:J38">
    <cfRule type="expression" dxfId="41" priority="6">
      <formula>ROUND(H32,0)-H32&lt;&gt;0</formula>
    </cfRule>
  </conditionalFormatting>
  <conditionalFormatting sqref="H15:K19 H23:K23 H21:K21">
    <cfRule type="expression" dxfId="40" priority="5">
      <formula>ROUND(H15,0)-H15&lt;&gt;0</formula>
    </cfRule>
  </conditionalFormatting>
  <conditionalFormatting sqref="H25:K26">
    <cfRule type="expression" dxfId="39" priority="4">
      <formula>ROUND(H25,0)-H25&lt;&gt;0</formula>
    </cfRule>
  </conditionalFormatting>
  <conditionalFormatting sqref="H28">
    <cfRule type="expression" dxfId="38" priority="3">
      <formula>ROUND(H28,0)-H28&lt;&gt;0</formula>
    </cfRule>
  </conditionalFormatting>
  <conditionalFormatting sqref="H22:K22">
    <cfRule type="expression" dxfId="37" priority="2">
      <formula>ROUND(H22,0)-H22&lt;&gt;0</formula>
    </cfRule>
  </conditionalFormatting>
  <conditionalFormatting sqref="H20:K20">
    <cfRule type="expression" dxfId="36" priority="1">
      <formula>ROUND(H20,0)-H20&lt;&gt;0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2020-01-29T07:29:04Z</dcterms:modified>
</cp:coreProperties>
</file>